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G:\FINANCE\PFSC\Budget and Benefits Calculation Worksheet\Budget\2026-27\"/>
    </mc:Choice>
  </mc:AlternateContent>
  <xr:revisionPtr revIDLastSave="0" documentId="13_ncr:1_{BAC6D447-BE2A-4D8C-BB61-E1AAC2620D18}" xr6:coauthVersionLast="47" xr6:coauthVersionMax="47" xr10:uidLastSave="{00000000-0000-0000-0000-000000000000}"/>
  <bookViews>
    <workbookView xWindow="-57720" yWindow="-120" windowWidth="29040" windowHeight="15840" tabRatio="914" activeTab="1" xr2:uid="{00000000-000D-0000-FFFF-FFFF00000000}"/>
  </bookViews>
  <sheets>
    <sheet name="A. Instructions" sheetId="123" r:id="rId1"/>
    <sheet name="B. Trial Balance" sheetId="50" r:id="rId2"/>
    <sheet name="C. Clergy &amp; Religious Salaries" sheetId="17" r:id="rId3"/>
    <sheet name="D. Lay Salaries" sheetId="23" r:id="rId4"/>
    <sheet name="E. Clergy Benefits" sheetId="18" r:id="rId5"/>
    <sheet name="F. Religious Benefits" sheetId="106" r:id="rId6"/>
    <sheet name="G. Lay payroll tax &amp; benefits" sheetId="24" r:id="rId7"/>
    <sheet name="H. Summary" sheetId="1" r:id="rId8"/>
    <sheet name="I. Budget Sign off page" sheetId="122" r:id="rId9"/>
    <sheet name="Table" sheetId="128" r:id="rId10"/>
  </sheets>
  <definedNames>
    <definedName name="_xlnm.Print_Area" localSheetId="0">'A. Instructions'!$A$1:$H$79</definedName>
    <definedName name="_xlnm.Print_Area" localSheetId="1">'B. Trial Balance'!$A$1:$O$554</definedName>
    <definedName name="_xlnm.Print_Area" localSheetId="2">'C. Clergy &amp; Religious Salaries'!$A$1:$M$41</definedName>
    <definedName name="_xlnm.Print_Area" localSheetId="3">'D. Lay Salaries'!$A$1:$K$62</definedName>
    <definedName name="_xlnm.Print_Area" localSheetId="4">'E. Clergy Benefits'!$A$1:$K$32</definedName>
    <definedName name="_xlnm.Print_Area" localSheetId="5">'F. Religious Benefits'!$A$1:$Q$26</definedName>
    <definedName name="_xlnm.Print_Area" localSheetId="6">'G. Lay payroll tax &amp; benefits'!$A$1:$U$70</definedName>
    <definedName name="_xlnm.Print_Area" localSheetId="7">'H. Summary'!$A$1:$T$90</definedName>
    <definedName name="_xlnm.Print_Area" localSheetId="8">'I. Budget Sign off page'!$A$1:$G$32</definedName>
    <definedName name="_xlnm.Print_Area" localSheetId="9">Table!$A$1:$K$116</definedName>
    <definedName name="_xlnm.Print_Titles" localSheetId="0">'A. Instructions'!$1:$3</definedName>
    <definedName name="_xlnm.Print_Titles" localSheetId="1">'B. Trial Balance'!$1:$7</definedName>
    <definedName name="_xlnm.Print_Titles" localSheetId="3">'D. Lay Salaries'!$1:$4</definedName>
    <definedName name="_xlnm.Print_Titles" localSheetId="6">'G. Lay payroll tax &amp; benefits'!$9:$14</definedName>
    <definedName name="_xlnm.Print_Titles" localSheetId="7">'H. Summary'!$1:$9</definedName>
    <definedName name="Print_Titles_MI" localSheetId="7">'H. Summary'!$1:$9</definedName>
    <definedName name="Z_CFBDDB60_3834_11D7_9FA8_00B0D013707D_.wvu.PrintArea" localSheetId="1" hidden="1">'B. Trial Balance'!$A$8:$L$403</definedName>
    <definedName name="Z_CFBDDB60_3834_11D7_9FA8_00B0D013707D_.wvu.PrintArea" localSheetId="7" hidden="1">'H. Summary'!$A$10:$O$117</definedName>
    <definedName name="Z_CFBDDB60_3834_11D7_9FA8_00B0D013707D_.wvu.PrintTitles" localSheetId="1" hidden="1">'B. Trial Balance'!$1:$7</definedName>
    <definedName name="Z_CFBDDB60_3834_11D7_9FA8_00B0D013707D_.wvu.PrintTitles" localSheetId="7" hidden="1">'H. Summary'!$1:$9</definedName>
    <definedName name="Z_F5C96EE0_2E1C_11D7_92C7_00B0D056AA2D_.wvu.PrintArea" localSheetId="1" hidden="1">'B. Trial Balance'!$A$8:$L$403</definedName>
    <definedName name="Z_F5C96EE0_2E1C_11D7_92C7_00B0D056AA2D_.wvu.PrintArea" localSheetId="7" hidden="1">'H. Summary'!$A$10:$O$117</definedName>
    <definedName name="Z_F5C96EE0_2E1C_11D7_92C7_00B0D056AA2D_.wvu.PrintTitles" localSheetId="1" hidden="1">'B. Trial Balance'!$1:$7</definedName>
    <definedName name="Z_F5C96EE0_2E1C_11D7_92C7_00B0D056AA2D_.wvu.PrintTitles" localSheetId="7" hidden="1">'H. Summary'!$1:$9</definedName>
  </definedNames>
  <calcPr calcId="191029"/>
  <customWorkbookViews>
    <customWorkbookView name="USER - Personal View" guid="{CFBDDB60-3834-11D7-9FA8-00B0D013707D}" mergeInterval="0" personalView="1" maximized="1" windowWidth="1020" windowHeight="606" activeSheetId="6"/>
    <customWorkbookView name="Pastoral Center - Personal View" guid="{F5C96EE0-2E1C-11D7-92C7-00B0D056AA2D}" mergeInterval="0" personalView="1" maximized="1" windowWidth="1020" windowHeight="59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87" i="1" l="1"/>
  <c r="O4" i="50"/>
  <c r="J89" i="1"/>
  <c r="I89" i="1"/>
  <c r="H89" i="1"/>
  <c r="M87" i="1"/>
  <c r="I87" i="1"/>
  <c r="H87" i="1"/>
  <c r="F87" i="1"/>
  <c r="N87" i="1"/>
  <c r="J87" i="1" l="1"/>
  <c r="G57" i="24"/>
  <c r="G55" i="24"/>
  <c r="G53" i="24"/>
  <c r="G51" i="24"/>
  <c r="G49" i="24"/>
  <c r="G47" i="24"/>
  <c r="G45" i="24"/>
  <c r="G43" i="24"/>
  <c r="G41" i="24"/>
  <c r="G39" i="24"/>
  <c r="G37" i="24"/>
  <c r="G35" i="24"/>
  <c r="G33" i="24"/>
  <c r="G31" i="24"/>
  <c r="G29" i="24"/>
  <c r="G27" i="24"/>
  <c r="G25" i="24"/>
  <c r="G23" i="24"/>
  <c r="G21" i="24"/>
  <c r="G19" i="24"/>
  <c r="G17" i="24"/>
  <c r="G15" i="24"/>
  <c r="M545" i="50"/>
  <c r="M540" i="50"/>
  <c r="M536" i="50"/>
  <c r="L545" i="50"/>
  <c r="L540" i="50"/>
  <c r="L536" i="50"/>
  <c r="I550" i="50"/>
  <c r="I545" i="50"/>
  <c r="I540" i="50"/>
  <c r="I536" i="50"/>
  <c r="J28" i="18"/>
  <c r="J27" i="18"/>
  <c r="U14" i="18"/>
  <c r="J14" i="18"/>
  <c r="F14" i="18"/>
  <c r="J11" i="18"/>
  <c r="F11" i="18"/>
  <c r="K12" i="106"/>
  <c r="H12" i="106"/>
  <c r="E12" i="106"/>
  <c r="K11" i="106"/>
  <c r="H11" i="106"/>
  <c r="E11" i="106"/>
  <c r="K10" i="106"/>
  <c r="H10" i="106"/>
  <c r="E10" i="106"/>
  <c r="O57" i="24"/>
  <c r="O56" i="24"/>
  <c r="O55" i="24"/>
  <c r="O54" i="24"/>
  <c r="O53" i="24"/>
  <c r="O52" i="24"/>
  <c r="O51" i="24"/>
  <c r="O50" i="24"/>
  <c r="O49" i="24"/>
  <c r="O48" i="24"/>
  <c r="O47" i="24"/>
  <c r="O46" i="24"/>
  <c r="O45" i="24"/>
  <c r="O44" i="24"/>
  <c r="O43" i="24"/>
  <c r="O42" i="24"/>
  <c r="O41" i="24"/>
  <c r="O40" i="24"/>
  <c r="O39" i="24"/>
  <c r="O38" i="24"/>
  <c r="O37" i="24"/>
  <c r="O36" i="24"/>
  <c r="O35" i="24"/>
  <c r="O34" i="24"/>
  <c r="O33" i="24"/>
  <c r="O32" i="24"/>
  <c r="O31" i="24"/>
  <c r="O30" i="24"/>
  <c r="O29" i="24"/>
  <c r="O28" i="24"/>
  <c r="O27" i="24"/>
  <c r="O26" i="24"/>
  <c r="O25" i="24"/>
  <c r="O24" i="24"/>
  <c r="O23" i="24"/>
  <c r="O22" i="24"/>
  <c r="O21" i="24"/>
  <c r="O20" i="24"/>
  <c r="O19" i="24"/>
  <c r="O18" i="24"/>
  <c r="O17" i="24"/>
  <c r="O16" i="24"/>
  <c r="O15" i="24"/>
  <c r="I63" i="128"/>
  <c r="I91" i="128"/>
  <c r="K91" i="128" s="1"/>
  <c r="L57" i="24" s="1"/>
  <c r="I14" i="128"/>
  <c r="K14" i="128" s="1"/>
  <c r="I64" i="128"/>
  <c r="I92" i="128"/>
  <c r="I15" i="128"/>
  <c r="O498" i="50"/>
  <c r="Q401" i="50"/>
  <c r="Q402" i="50" s="1"/>
  <c r="Q403" i="50" s="1"/>
  <c r="O403" i="50" s="1"/>
  <c r="O242" i="50"/>
  <c r="L41" i="1" s="1"/>
  <c r="Q316" i="50"/>
  <c r="O316" i="50" s="1"/>
  <c r="D54" i="123"/>
  <c r="K3" i="128"/>
  <c r="B2" i="128"/>
  <c r="E116" i="128"/>
  <c r="E115" i="128"/>
  <c r="E114" i="128"/>
  <c r="E113" i="128"/>
  <c r="E112" i="128"/>
  <c r="E111" i="128"/>
  <c r="E110" i="128"/>
  <c r="E109" i="128"/>
  <c r="E108" i="128"/>
  <c r="E107" i="128"/>
  <c r="E106" i="128"/>
  <c r="E105" i="128"/>
  <c r="E104" i="128"/>
  <c r="E103" i="128"/>
  <c r="E102" i="128"/>
  <c r="E101" i="128"/>
  <c r="E100" i="128"/>
  <c r="E99" i="128"/>
  <c r="E98" i="128"/>
  <c r="E97" i="128"/>
  <c r="E96" i="128"/>
  <c r="E95" i="128"/>
  <c r="E94" i="128"/>
  <c r="E93" i="128"/>
  <c r="E88" i="128"/>
  <c r="E87" i="128"/>
  <c r="E86" i="128"/>
  <c r="E85" i="128"/>
  <c r="E84" i="128"/>
  <c r="E83" i="128"/>
  <c r="E82" i="128"/>
  <c r="E81" i="128"/>
  <c r="E80" i="128"/>
  <c r="E79" i="128"/>
  <c r="E78" i="128"/>
  <c r="E77" i="128"/>
  <c r="E76" i="128"/>
  <c r="E75" i="128"/>
  <c r="E74" i="128"/>
  <c r="E73" i="128"/>
  <c r="E72" i="128"/>
  <c r="E71" i="128"/>
  <c r="E70" i="128"/>
  <c r="E69" i="128"/>
  <c r="E68" i="128"/>
  <c r="E67" i="128"/>
  <c r="E66" i="128"/>
  <c r="E65" i="128"/>
  <c r="E60" i="128"/>
  <c r="E59" i="128"/>
  <c r="E58" i="128"/>
  <c r="E57" i="128"/>
  <c r="E56" i="128"/>
  <c r="E55" i="128"/>
  <c r="E54" i="128"/>
  <c r="E53" i="128"/>
  <c r="E52" i="128"/>
  <c r="E51" i="128"/>
  <c r="E50" i="128"/>
  <c r="E49" i="128"/>
  <c r="E48" i="128"/>
  <c r="E47" i="128"/>
  <c r="E46" i="128"/>
  <c r="E45" i="128"/>
  <c r="E44" i="128"/>
  <c r="E43" i="128"/>
  <c r="E42" i="128"/>
  <c r="E41" i="128"/>
  <c r="E40" i="128"/>
  <c r="E39" i="128"/>
  <c r="E38" i="128"/>
  <c r="E37" i="128"/>
  <c r="E36" i="128"/>
  <c r="E35" i="128"/>
  <c r="E34" i="128"/>
  <c r="E33" i="128"/>
  <c r="E32" i="128"/>
  <c r="E31" i="128"/>
  <c r="E30" i="128"/>
  <c r="E29" i="128"/>
  <c r="E28" i="128"/>
  <c r="E27" i="128"/>
  <c r="E26" i="128"/>
  <c r="E25" i="128"/>
  <c r="E24" i="128"/>
  <c r="E23" i="128"/>
  <c r="E22" i="128"/>
  <c r="E21" i="128"/>
  <c r="E20" i="128"/>
  <c r="E19" i="128"/>
  <c r="E18" i="128"/>
  <c r="E17" i="128"/>
  <c r="E16" i="128"/>
  <c r="I116" i="128"/>
  <c r="K116" i="128" s="1"/>
  <c r="I115" i="128"/>
  <c r="K115" i="128" s="1"/>
  <c r="I114" i="128"/>
  <c r="K114" i="128" s="1"/>
  <c r="I113" i="128"/>
  <c r="K113" i="128" s="1"/>
  <c r="I112" i="128"/>
  <c r="K112" i="128" s="1"/>
  <c r="I111" i="128"/>
  <c r="K111" i="128" s="1"/>
  <c r="I110" i="128"/>
  <c r="K110" i="128" s="1"/>
  <c r="I109" i="128"/>
  <c r="K109" i="128" s="1"/>
  <c r="I108" i="128"/>
  <c r="K108" i="128" s="1"/>
  <c r="I107" i="128"/>
  <c r="K107" i="128" s="1"/>
  <c r="I106" i="128"/>
  <c r="K106" i="128" s="1"/>
  <c r="I105" i="128"/>
  <c r="K105" i="128" s="1"/>
  <c r="I104" i="128"/>
  <c r="K104" i="128" s="1"/>
  <c r="I103" i="128"/>
  <c r="K103" i="128" s="1"/>
  <c r="I102" i="128"/>
  <c r="K102" i="128" s="1"/>
  <c r="I101" i="128"/>
  <c r="K101" i="128" s="1"/>
  <c r="I100" i="128"/>
  <c r="K100" i="128" s="1"/>
  <c r="I99" i="128"/>
  <c r="K99" i="128" s="1"/>
  <c r="I98" i="128"/>
  <c r="K98" i="128" s="1"/>
  <c r="K9" i="128" s="1"/>
  <c r="I97" i="128"/>
  <c r="K97" i="128" s="1"/>
  <c r="I96" i="128"/>
  <c r="K96" i="128" s="1"/>
  <c r="I95" i="128"/>
  <c r="K95" i="128" s="1"/>
  <c r="I94" i="128"/>
  <c r="K94" i="128" s="1"/>
  <c r="I93" i="128"/>
  <c r="I88" i="128"/>
  <c r="K88" i="128" s="1"/>
  <c r="I87" i="128"/>
  <c r="I86" i="128"/>
  <c r="I85" i="128"/>
  <c r="K85" i="128" s="1"/>
  <c r="I84" i="128"/>
  <c r="I83" i="128"/>
  <c r="I82" i="128"/>
  <c r="I81" i="128"/>
  <c r="I80" i="128"/>
  <c r="K80" i="128" s="1"/>
  <c r="I79" i="128"/>
  <c r="I78" i="128"/>
  <c r="I77" i="128"/>
  <c r="K77" i="128" s="1"/>
  <c r="I76" i="128"/>
  <c r="I75" i="128"/>
  <c r="I74" i="128"/>
  <c r="I73" i="128"/>
  <c r="I72" i="128"/>
  <c r="K72" i="128" s="1"/>
  <c r="I71" i="128"/>
  <c r="I70" i="128"/>
  <c r="I69" i="128"/>
  <c r="K69" i="128" s="1"/>
  <c r="I68" i="128"/>
  <c r="I67" i="128"/>
  <c r="I66" i="128"/>
  <c r="I65" i="128"/>
  <c r="I60" i="128"/>
  <c r="K60" i="128" s="1"/>
  <c r="I59" i="128"/>
  <c r="I58" i="128"/>
  <c r="I57" i="128"/>
  <c r="K57" i="128" s="1"/>
  <c r="I56" i="128"/>
  <c r="I55" i="128"/>
  <c r="I54" i="128"/>
  <c r="K54" i="128" s="1"/>
  <c r="I53" i="128"/>
  <c r="I52" i="128"/>
  <c r="K52" i="128" s="1"/>
  <c r="I51" i="128"/>
  <c r="I50" i="128"/>
  <c r="I49" i="128"/>
  <c r="K49" i="128" s="1"/>
  <c r="I48" i="128"/>
  <c r="I47" i="128"/>
  <c r="I46" i="128"/>
  <c r="K46" i="128" s="1"/>
  <c r="I45" i="128"/>
  <c r="I44" i="128"/>
  <c r="K44" i="128" s="1"/>
  <c r="I43" i="128"/>
  <c r="I42" i="128"/>
  <c r="I41" i="128"/>
  <c r="K41" i="128" s="1"/>
  <c r="I40" i="128"/>
  <c r="I39" i="128"/>
  <c r="I38" i="128"/>
  <c r="K38" i="128" s="1"/>
  <c r="I37" i="128"/>
  <c r="I36" i="128"/>
  <c r="K36" i="128" s="1"/>
  <c r="I35" i="128"/>
  <c r="I34" i="128"/>
  <c r="I33" i="128"/>
  <c r="K33" i="128" s="1"/>
  <c r="I32" i="128"/>
  <c r="K32" i="128" s="1"/>
  <c r="I31" i="128"/>
  <c r="I30" i="128"/>
  <c r="K30" i="128" s="1"/>
  <c r="I29" i="128"/>
  <c r="I28" i="128"/>
  <c r="K28" i="128" s="1"/>
  <c r="I27" i="128"/>
  <c r="I26" i="128"/>
  <c r="I25" i="128"/>
  <c r="K25" i="128" s="1"/>
  <c r="I24" i="128"/>
  <c r="K24" i="128" s="1"/>
  <c r="I23" i="128"/>
  <c r="I22" i="128"/>
  <c r="K22" i="128" s="1"/>
  <c r="I21" i="128"/>
  <c r="I20" i="128"/>
  <c r="K20" i="128" s="1"/>
  <c r="I19" i="128"/>
  <c r="I18" i="128"/>
  <c r="I17" i="128"/>
  <c r="K17" i="128" s="1"/>
  <c r="I16" i="128"/>
  <c r="K16" i="128" s="1"/>
  <c r="K7" i="128" s="1"/>
  <c r="L39" i="24" l="1"/>
  <c r="L15" i="24"/>
  <c r="L27" i="24"/>
  <c r="L47" i="24"/>
  <c r="L16" i="24"/>
  <c r="L35" i="24"/>
  <c r="L23" i="24"/>
  <c r="L55" i="24"/>
  <c r="L43" i="24"/>
  <c r="L31" i="24"/>
  <c r="L19" i="24"/>
  <c r="L51" i="24"/>
  <c r="L18" i="24"/>
  <c r="L22" i="24"/>
  <c r="L26" i="24"/>
  <c r="L30" i="24"/>
  <c r="L34" i="24"/>
  <c r="L38" i="24"/>
  <c r="L42" i="24"/>
  <c r="L46" i="24"/>
  <c r="L50" i="24"/>
  <c r="L54" i="24"/>
  <c r="L20" i="24"/>
  <c r="L24" i="24"/>
  <c r="L28" i="24"/>
  <c r="L32" i="24"/>
  <c r="L36" i="24"/>
  <c r="L40" i="24"/>
  <c r="L44" i="24"/>
  <c r="L48" i="24"/>
  <c r="L52" i="24"/>
  <c r="L56" i="24"/>
  <c r="L17" i="24"/>
  <c r="L21" i="24"/>
  <c r="L25" i="24"/>
  <c r="L29" i="24"/>
  <c r="L33" i="24"/>
  <c r="L37" i="24"/>
  <c r="L41" i="24"/>
  <c r="L45" i="24"/>
  <c r="L49" i="24"/>
  <c r="L53" i="24"/>
  <c r="M11" i="106"/>
  <c r="I53" i="24"/>
  <c r="I45" i="24"/>
  <c r="I37" i="24"/>
  <c r="I29" i="24"/>
  <c r="I21" i="24"/>
  <c r="I58" i="24"/>
  <c r="I50" i="24"/>
  <c r="I42" i="24"/>
  <c r="I34" i="24"/>
  <c r="I26" i="24"/>
  <c r="I18" i="24"/>
  <c r="I55" i="24"/>
  <c r="I47" i="24"/>
  <c r="I39" i="24"/>
  <c r="Q39" i="24" s="1"/>
  <c r="I31" i="24"/>
  <c r="Q31" i="24" s="1"/>
  <c r="I23" i="24"/>
  <c r="I15" i="24"/>
  <c r="I57" i="24"/>
  <c r="Q57" i="24" s="1"/>
  <c r="I41" i="24"/>
  <c r="I33" i="24"/>
  <c r="I25" i="24"/>
  <c r="I17" i="24"/>
  <c r="I52" i="24"/>
  <c r="I44" i="24"/>
  <c r="I36" i="24"/>
  <c r="I28" i="24"/>
  <c r="I20" i="24"/>
  <c r="I49" i="24"/>
  <c r="I54" i="24"/>
  <c r="I46" i="24"/>
  <c r="I38" i="24"/>
  <c r="I30" i="24"/>
  <c r="I22" i="24"/>
  <c r="I56" i="24"/>
  <c r="I48" i="24"/>
  <c r="I40" i="24"/>
  <c r="I32" i="24"/>
  <c r="I24" i="24"/>
  <c r="I16" i="24"/>
  <c r="I51" i="24"/>
  <c r="I43" i="24"/>
  <c r="I35" i="24"/>
  <c r="I27" i="24"/>
  <c r="I19" i="24"/>
  <c r="M12" i="106"/>
  <c r="M550" i="50"/>
  <c r="L550" i="50"/>
  <c r="M10" i="106"/>
  <c r="K23" i="128"/>
  <c r="K31" i="128"/>
  <c r="K39" i="128"/>
  <c r="K47" i="128"/>
  <c r="K55" i="128"/>
  <c r="K67" i="128"/>
  <c r="K75" i="128"/>
  <c r="K83" i="128"/>
  <c r="K40" i="128"/>
  <c r="K48" i="128"/>
  <c r="K56" i="128"/>
  <c r="K68" i="128"/>
  <c r="K76" i="128"/>
  <c r="K84" i="128"/>
  <c r="K92" i="128"/>
  <c r="K21" i="128"/>
  <c r="K29" i="128"/>
  <c r="K37" i="128"/>
  <c r="K45" i="128"/>
  <c r="K53" i="128"/>
  <c r="K65" i="128"/>
  <c r="K73" i="128"/>
  <c r="K81" i="128"/>
  <c r="K19" i="128"/>
  <c r="K27" i="128"/>
  <c r="K35" i="128"/>
  <c r="K43" i="128"/>
  <c r="K51" i="128"/>
  <c r="K59" i="128"/>
  <c r="K71" i="128"/>
  <c r="K79" i="128"/>
  <c r="K87" i="128"/>
  <c r="K18" i="128"/>
  <c r="K26" i="128"/>
  <c r="K34" i="128"/>
  <c r="K42" i="128"/>
  <c r="K50" i="128"/>
  <c r="K58" i="128"/>
  <c r="K70" i="128"/>
  <c r="K78" i="128"/>
  <c r="K86" i="128"/>
  <c r="K15" i="128"/>
  <c r="K66" i="128"/>
  <c r="K74" i="128"/>
  <c r="K82" i="128"/>
  <c r="K93" i="128"/>
  <c r="L58" i="24" s="1"/>
  <c r="Q36" i="24" l="1"/>
  <c r="T36" i="24" s="1"/>
  <c r="Q15" i="24"/>
  <c r="Q54" i="24"/>
  <c r="T54" i="24" s="1"/>
  <c r="Q25" i="24"/>
  <c r="Q19" i="24"/>
  <c r="Q27" i="24"/>
  <c r="Q47" i="24"/>
  <c r="Q51" i="24"/>
  <c r="Q33" i="24"/>
  <c r="Q55" i="24"/>
  <c r="T55" i="24" s="1"/>
  <c r="Q35" i="24"/>
  <c r="Q22" i="24"/>
  <c r="T22" i="24" s="1"/>
  <c r="Q44" i="24"/>
  <c r="T44" i="24" s="1"/>
  <c r="Q16" i="24"/>
  <c r="T16" i="24" s="1"/>
  <c r="Q37" i="24"/>
  <c r="Q24" i="24"/>
  <c r="T24" i="24" s="1"/>
  <c r="Q28" i="24"/>
  <c r="T28" i="24" s="1"/>
  <c r="Q56" i="24"/>
  <c r="T56" i="24" s="1"/>
  <c r="Q23" i="24"/>
  <c r="Q20" i="24"/>
  <c r="T20" i="24" s="1"/>
  <c r="Q17" i="24"/>
  <c r="Q30" i="24"/>
  <c r="T30" i="24" s="1"/>
  <c r="Q49" i="24"/>
  <c r="Q45" i="24"/>
  <c r="Q43" i="24"/>
  <c r="Q52" i="24"/>
  <c r="T52" i="24" s="1"/>
  <c r="Q53" i="24"/>
  <c r="T53" i="24" s="1"/>
  <c r="Q38" i="24"/>
  <c r="T38" i="24" s="1"/>
  <c r="Q46" i="24"/>
  <c r="T46" i="24" s="1"/>
  <c r="Q21" i="24"/>
  <c r="Q40" i="24"/>
  <c r="T40" i="24" s="1"/>
  <c r="Q29" i="24"/>
  <c r="Q41" i="24"/>
  <c r="Q42" i="24"/>
  <c r="T42" i="24" s="1"/>
  <c r="Q48" i="24"/>
  <c r="T48" i="24" s="1"/>
  <c r="Q34" i="24"/>
  <c r="T34" i="24" s="1"/>
  <c r="Q32" i="24"/>
  <c r="T32" i="24" s="1"/>
  <c r="Q50" i="24"/>
  <c r="T50" i="24" s="1"/>
  <c r="Q18" i="24"/>
  <c r="T18" i="24" s="1"/>
  <c r="T57" i="24"/>
  <c r="Q26" i="24"/>
  <c r="T26" i="24" s="1"/>
  <c r="K8" i="128"/>
  <c r="O58" i="24"/>
  <c r="Q58" i="24" s="1"/>
  <c r="T58" i="24" s="1"/>
  <c r="B1" i="50"/>
  <c r="H5" i="1"/>
  <c r="D5" i="1"/>
  <c r="C2" i="122"/>
  <c r="B2" i="1"/>
  <c r="B2" i="24"/>
  <c r="B2" i="106"/>
  <c r="B2" i="18"/>
  <c r="B2" i="23"/>
  <c r="B2" i="17"/>
  <c r="K6" i="50"/>
  <c r="I8" i="17" l="1"/>
  <c r="G100" i="123"/>
  <c r="D49" i="123"/>
  <c r="H8" i="17" s="1"/>
  <c r="N80" i="1" l="1"/>
  <c r="M532" i="50"/>
  <c r="I80" i="1" s="1"/>
  <c r="L532" i="50"/>
  <c r="H80" i="1" s="1"/>
  <c r="K532" i="50"/>
  <c r="I532" i="50"/>
  <c r="F80" i="1" s="1"/>
  <c r="M479" i="50"/>
  <c r="I72" i="1" s="1"/>
  <c r="L479" i="50"/>
  <c r="H72" i="1" s="1"/>
  <c r="K479" i="50"/>
  <c r="I479" i="50"/>
  <c r="F72" i="1" s="1"/>
  <c r="M80" i="1" l="1"/>
  <c r="J80" i="1"/>
  <c r="M72" i="1"/>
  <c r="J72" i="1"/>
  <c r="N72" i="1"/>
  <c r="F15" i="24"/>
  <c r="F16" i="24"/>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4" i="24"/>
  <c r="F45" i="24"/>
  <c r="F46" i="24"/>
  <c r="F47" i="24"/>
  <c r="F48" i="24"/>
  <c r="F49" i="24"/>
  <c r="F50" i="24"/>
  <c r="F51" i="24"/>
  <c r="F52" i="24"/>
  <c r="F53" i="24"/>
  <c r="F54" i="24"/>
  <c r="F55" i="24"/>
  <c r="F56" i="24"/>
  <c r="F57" i="24"/>
  <c r="F58" i="24"/>
  <c r="C57" i="24"/>
  <c r="C55" i="24"/>
  <c r="C53" i="24"/>
  <c r="C51" i="24"/>
  <c r="C49" i="24"/>
  <c r="C47" i="24"/>
  <c r="R55" i="24"/>
  <c r="R53" i="24"/>
  <c r="J58" i="23"/>
  <c r="R58" i="24" s="1"/>
  <c r="J57" i="23"/>
  <c r="R56" i="24" s="1"/>
  <c r="J56" i="23"/>
  <c r="R54" i="24" s="1"/>
  <c r="J55" i="23"/>
  <c r="R52" i="24" s="1"/>
  <c r="J54" i="23"/>
  <c r="R50" i="24" s="1"/>
  <c r="J53" i="23"/>
  <c r="R48" i="24" s="1"/>
  <c r="J52" i="23"/>
  <c r="R46" i="24" s="1"/>
  <c r="J51" i="23"/>
  <c r="R44" i="24" s="1"/>
  <c r="J50" i="23"/>
  <c r="R42" i="24" s="1"/>
  <c r="J49" i="23"/>
  <c r="R40" i="24" s="1"/>
  <c r="J48" i="23"/>
  <c r="R38" i="24" s="1"/>
  <c r="J47" i="23"/>
  <c r="R36" i="24" s="1"/>
  <c r="J46" i="23"/>
  <c r="R34" i="24" s="1"/>
  <c r="J45" i="23"/>
  <c r="R32" i="24" s="1"/>
  <c r="J44" i="23"/>
  <c r="R30" i="24" s="1"/>
  <c r="J43" i="23"/>
  <c r="R28" i="24" s="1"/>
  <c r="J42" i="23"/>
  <c r="R26" i="24" s="1"/>
  <c r="J41" i="23"/>
  <c r="R24" i="24" s="1"/>
  <c r="J40" i="23"/>
  <c r="R22" i="24" s="1"/>
  <c r="J39" i="23"/>
  <c r="R20" i="24" s="1"/>
  <c r="J38" i="23"/>
  <c r="R18" i="24" s="1"/>
  <c r="J37" i="23"/>
  <c r="R16" i="24" s="1"/>
  <c r="C57" i="23"/>
  <c r="C56" i="23"/>
  <c r="C55" i="23"/>
  <c r="C54" i="23"/>
  <c r="C53" i="23"/>
  <c r="I8" i="18"/>
  <c r="H8" i="18"/>
  <c r="F16" i="18"/>
  <c r="F15" i="18"/>
  <c r="F13" i="18"/>
  <c r="F12" i="18"/>
  <c r="F10" i="18"/>
  <c r="M2" i="1"/>
  <c r="R3" i="24"/>
  <c r="P3" i="106"/>
  <c r="J3" i="18"/>
  <c r="J3" i="23"/>
  <c r="L3" i="17"/>
  <c r="D57" i="123"/>
  <c r="K8" i="17" s="1"/>
  <c r="G89" i="123"/>
  <c r="R57" i="24" l="1"/>
  <c r="J59" i="23"/>
  <c r="J12" i="18" l="1"/>
  <c r="K41" i="50"/>
  <c r="L11" i="17" l="1"/>
  <c r="J10" i="23"/>
  <c r="U13" i="18" l="1"/>
  <c r="U12" i="18"/>
  <c r="M242" i="50" l="1"/>
  <c r="I41" i="1" s="1"/>
  <c r="L7" i="1" l="1"/>
  <c r="H7" i="1"/>
  <c r="O262" i="50"/>
  <c r="H28" i="1"/>
  <c r="H32" i="1"/>
  <c r="H48" i="1"/>
  <c r="H49" i="1"/>
  <c r="H50" i="1"/>
  <c r="H57" i="1"/>
  <c r="H69" i="1"/>
  <c r="H70" i="1"/>
  <c r="H71" i="1"/>
  <c r="H75" i="1"/>
  <c r="H76" i="1"/>
  <c r="H79" i="1"/>
  <c r="F7" i="1"/>
  <c r="G21" i="18"/>
  <c r="L36" i="17"/>
  <c r="N10" i="106" s="1"/>
  <c r="P10" i="106" s="1"/>
  <c r="L37" i="17"/>
  <c r="L38" i="17"/>
  <c r="L12" i="17"/>
  <c r="L13" i="17"/>
  <c r="L14" i="17"/>
  <c r="L15" i="17"/>
  <c r="L16" i="17"/>
  <c r="L17" i="17"/>
  <c r="L18" i="17"/>
  <c r="L19" i="17"/>
  <c r="I28" i="1"/>
  <c r="M262" i="50"/>
  <c r="I42" i="1" s="1"/>
  <c r="L262" i="50"/>
  <c r="H42" i="1" s="1"/>
  <c r="K262" i="50"/>
  <c r="I262" i="50"/>
  <c r="F42" i="1" s="1"/>
  <c r="L242" i="50"/>
  <c r="H41" i="1" s="1"/>
  <c r="K242" i="50"/>
  <c r="I242" i="50"/>
  <c r="F41" i="1" s="1"/>
  <c r="M230" i="50"/>
  <c r="I36" i="1" s="1"/>
  <c r="L230" i="50"/>
  <c r="H36" i="1" s="1"/>
  <c r="K230" i="50"/>
  <c r="I230" i="50"/>
  <c r="F36" i="1" s="1"/>
  <c r="K222" i="50"/>
  <c r="L222" i="50"/>
  <c r="H35" i="1" s="1"/>
  <c r="M222" i="50"/>
  <c r="I35" i="1" s="1"/>
  <c r="I222" i="50"/>
  <c r="F35" i="1" s="1"/>
  <c r="M211" i="50"/>
  <c r="I29" i="1" s="1"/>
  <c r="L211" i="50"/>
  <c r="H29" i="1" s="1"/>
  <c r="K211" i="50"/>
  <c r="I211" i="50"/>
  <c r="F29" i="1" s="1"/>
  <c r="M185" i="50"/>
  <c r="I27" i="1" s="1"/>
  <c r="L185" i="50"/>
  <c r="H27" i="1" s="1"/>
  <c r="K185" i="50"/>
  <c r="I185" i="50"/>
  <c r="I41" i="50"/>
  <c r="F11" i="1" s="1"/>
  <c r="O510" i="50"/>
  <c r="L78" i="1" s="1"/>
  <c r="M510" i="50"/>
  <c r="I78" i="1" s="1"/>
  <c r="L510" i="50"/>
  <c r="H78" i="1" s="1"/>
  <c r="K510" i="50"/>
  <c r="I510" i="50"/>
  <c r="F78" i="1" s="1"/>
  <c r="L77" i="1"/>
  <c r="N77" i="1" s="1"/>
  <c r="M498" i="50"/>
  <c r="I77" i="1" s="1"/>
  <c r="L498" i="50"/>
  <c r="H77" i="1" s="1"/>
  <c r="K498" i="50"/>
  <c r="I498" i="50"/>
  <c r="F77" i="1" s="1"/>
  <c r="O456" i="50"/>
  <c r="L67" i="1" s="1"/>
  <c r="M456" i="50"/>
  <c r="I67" i="1" s="1"/>
  <c r="L456" i="50"/>
  <c r="H67" i="1" s="1"/>
  <c r="K456" i="50"/>
  <c r="I456" i="50"/>
  <c r="F67" i="1" s="1"/>
  <c r="O448" i="50"/>
  <c r="L66" i="1" s="1"/>
  <c r="N66" i="1" s="1"/>
  <c r="M448" i="50"/>
  <c r="I66" i="1" s="1"/>
  <c r="L448" i="50"/>
  <c r="H66" i="1" s="1"/>
  <c r="K448" i="50"/>
  <c r="I448" i="50"/>
  <c r="F66" i="1" s="1"/>
  <c r="O437" i="50"/>
  <c r="L68" i="1" s="1"/>
  <c r="M437" i="50"/>
  <c r="I68" i="1" s="1"/>
  <c r="L437" i="50"/>
  <c r="H68" i="1" s="1"/>
  <c r="K437" i="50"/>
  <c r="I437" i="50"/>
  <c r="F68" i="1" s="1"/>
  <c r="K429" i="50"/>
  <c r="I429" i="50"/>
  <c r="F65" i="1" s="1"/>
  <c r="O401" i="50"/>
  <c r="L56" i="1" s="1"/>
  <c r="M401" i="50"/>
  <c r="I56" i="1" s="1"/>
  <c r="L401" i="50"/>
  <c r="H56" i="1" s="1"/>
  <c r="K401" i="50"/>
  <c r="I401" i="50"/>
  <c r="O387" i="50"/>
  <c r="L55" i="1" s="1"/>
  <c r="N55" i="1" s="1"/>
  <c r="M387" i="50"/>
  <c r="L387" i="50"/>
  <c r="H55" i="1" s="1"/>
  <c r="K387" i="50"/>
  <c r="I387" i="50"/>
  <c r="F55" i="1" s="1"/>
  <c r="O376" i="50"/>
  <c r="L54" i="1" s="1"/>
  <c r="M376" i="50"/>
  <c r="I54" i="1" s="1"/>
  <c r="L376" i="50"/>
  <c r="H54" i="1" s="1"/>
  <c r="K376" i="50"/>
  <c r="I376" i="50"/>
  <c r="F54" i="1" s="1"/>
  <c r="O364" i="50"/>
  <c r="L53" i="1" s="1"/>
  <c r="N53" i="1" s="1"/>
  <c r="M364" i="50"/>
  <c r="I53" i="1" s="1"/>
  <c r="L364" i="50"/>
  <c r="H53" i="1" s="1"/>
  <c r="K364" i="50"/>
  <c r="I364" i="50"/>
  <c r="F53" i="1" s="1"/>
  <c r="O344" i="50"/>
  <c r="L52" i="1" s="1"/>
  <c r="N52" i="1" s="1"/>
  <c r="M344" i="50"/>
  <c r="I52" i="1" s="1"/>
  <c r="L344" i="50"/>
  <c r="H52" i="1" s="1"/>
  <c r="K344" i="50"/>
  <c r="I344" i="50"/>
  <c r="F52" i="1" s="1"/>
  <c r="O333" i="50"/>
  <c r="L51" i="1" s="1"/>
  <c r="N51" i="1" s="1"/>
  <c r="M333" i="50"/>
  <c r="I51" i="1" s="1"/>
  <c r="L333" i="50"/>
  <c r="H51" i="1" s="1"/>
  <c r="K333" i="50"/>
  <c r="I333" i="50"/>
  <c r="F51" i="1" s="1"/>
  <c r="O312" i="50"/>
  <c r="L47" i="1" s="1"/>
  <c r="M312" i="50"/>
  <c r="I47" i="1" s="1"/>
  <c r="L312" i="50"/>
  <c r="H47" i="1" s="1"/>
  <c r="K312" i="50"/>
  <c r="I312" i="50"/>
  <c r="F47" i="1" s="1"/>
  <c r="O307" i="50"/>
  <c r="L46" i="1" s="1"/>
  <c r="M307" i="50"/>
  <c r="I46" i="1" s="1"/>
  <c r="L307" i="50"/>
  <c r="H46" i="1" s="1"/>
  <c r="K307" i="50"/>
  <c r="I307" i="50"/>
  <c r="F46" i="1" s="1"/>
  <c r="O293" i="50"/>
  <c r="L45" i="1" s="1"/>
  <c r="N45" i="1" s="1"/>
  <c r="M293" i="50"/>
  <c r="I45" i="1" s="1"/>
  <c r="L293" i="50"/>
  <c r="H45" i="1" s="1"/>
  <c r="K293" i="50"/>
  <c r="I293" i="50"/>
  <c r="F45" i="1" s="1"/>
  <c r="O283" i="50"/>
  <c r="L44" i="1" s="1"/>
  <c r="M283" i="50"/>
  <c r="I44" i="1" s="1"/>
  <c r="L283" i="50"/>
  <c r="H44" i="1" s="1"/>
  <c r="K283" i="50"/>
  <c r="I283" i="50"/>
  <c r="F44" i="1" s="1"/>
  <c r="O273" i="50"/>
  <c r="L43" i="1" s="1"/>
  <c r="M273" i="50"/>
  <c r="I43" i="1" s="1"/>
  <c r="L273" i="50"/>
  <c r="H43" i="1" s="1"/>
  <c r="K273" i="50"/>
  <c r="I273" i="50"/>
  <c r="F43" i="1" s="1"/>
  <c r="M237" i="50"/>
  <c r="I37" i="1" s="1"/>
  <c r="L237" i="50"/>
  <c r="H37" i="1" s="1"/>
  <c r="K237" i="50"/>
  <c r="I237" i="50"/>
  <c r="F37" i="1" s="1"/>
  <c r="O172" i="50"/>
  <c r="L21" i="1" s="1"/>
  <c r="N21" i="1" s="1"/>
  <c r="M172" i="50"/>
  <c r="I21" i="1" s="1"/>
  <c r="L172" i="50"/>
  <c r="H21" i="1" s="1"/>
  <c r="K172" i="50"/>
  <c r="I172" i="50"/>
  <c r="F21" i="1" s="1"/>
  <c r="O154" i="50"/>
  <c r="L20" i="1" s="1"/>
  <c r="M154" i="50"/>
  <c r="I20" i="1" s="1"/>
  <c r="L154" i="50"/>
  <c r="H20" i="1" s="1"/>
  <c r="K154" i="50"/>
  <c r="I154" i="50"/>
  <c r="F20" i="1" s="1"/>
  <c r="O142" i="50"/>
  <c r="L19" i="1" s="1"/>
  <c r="M142" i="50"/>
  <c r="I19" i="1" s="1"/>
  <c r="L142" i="50"/>
  <c r="H19" i="1" s="1"/>
  <c r="K142" i="50"/>
  <c r="I142" i="50"/>
  <c r="F19" i="1" s="1"/>
  <c r="O121" i="50"/>
  <c r="L18" i="1" s="1"/>
  <c r="N18" i="1" s="1"/>
  <c r="M121" i="50"/>
  <c r="L121" i="50"/>
  <c r="H18" i="1" s="1"/>
  <c r="K121" i="50"/>
  <c r="I121" i="50"/>
  <c r="O109" i="50"/>
  <c r="L17" i="1" s="1"/>
  <c r="N17" i="1" s="1"/>
  <c r="M109" i="50"/>
  <c r="I17" i="1" s="1"/>
  <c r="L109" i="50"/>
  <c r="H17" i="1" s="1"/>
  <c r="K109" i="50"/>
  <c r="I109" i="50"/>
  <c r="F17" i="1" s="1"/>
  <c r="O95" i="50"/>
  <c r="L16" i="1" s="1"/>
  <c r="M95" i="50"/>
  <c r="I16" i="1" s="1"/>
  <c r="L95" i="50"/>
  <c r="H16" i="1" s="1"/>
  <c r="K95" i="50"/>
  <c r="I95" i="50"/>
  <c r="F16" i="1" s="1"/>
  <c r="O86" i="50"/>
  <c r="L15" i="1" s="1"/>
  <c r="N15" i="1" s="1"/>
  <c r="M86" i="50"/>
  <c r="I15" i="1" s="1"/>
  <c r="L86" i="50"/>
  <c r="H15" i="1" s="1"/>
  <c r="K86" i="50"/>
  <c r="I86" i="50"/>
  <c r="F15" i="1" s="1"/>
  <c r="O77" i="50"/>
  <c r="L14" i="1" s="1"/>
  <c r="N14" i="1" s="1"/>
  <c r="M77" i="50"/>
  <c r="I14" i="1" s="1"/>
  <c r="L77" i="50"/>
  <c r="H14" i="1" s="1"/>
  <c r="K77" i="50"/>
  <c r="I77" i="50"/>
  <c r="F14" i="1" s="1"/>
  <c r="O66" i="50"/>
  <c r="L13" i="1" s="1"/>
  <c r="N13" i="1" s="1"/>
  <c r="M66" i="50"/>
  <c r="I13" i="1" s="1"/>
  <c r="L66" i="50"/>
  <c r="H13" i="1" s="1"/>
  <c r="K66" i="50"/>
  <c r="I66" i="50"/>
  <c r="F13" i="1" s="1"/>
  <c r="O55" i="50"/>
  <c r="L12" i="1" s="1"/>
  <c r="N12" i="1" s="1"/>
  <c r="M55" i="50"/>
  <c r="I12" i="1" s="1"/>
  <c r="I55" i="50"/>
  <c r="F12" i="1" s="1"/>
  <c r="R64" i="24"/>
  <c r="L42" i="1"/>
  <c r="N42" i="1" s="1"/>
  <c r="L48" i="1"/>
  <c r="L49" i="1"/>
  <c r="L50" i="1"/>
  <c r="N50" i="1" s="1"/>
  <c r="O429" i="50"/>
  <c r="L65" i="1" s="1"/>
  <c r="L69" i="1"/>
  <c r="N69" i="1" s="1"/>
  <c r="L70" i="1"/>
  <c r="N70" i="1" s="1"/>
  <c r="L71" i="1"/>
  <c r="N71" i="1" s="1"/>
  <c r="L75" i="1"/>
  <c r="N75" i="1" s="1"/>
  <c r="L76" i="1"/>
  <c r="N76" i="1" s="1"/>
  <c r="L79" i="1"/>
  <c r="N79" i="1" s="1"/>
  <c r="J28" i="23"/>
  <c r="M429" i="50"/>
  <c r="I65" i="1" s="1"/>
  <c r="J10" i="18"/>
  <c r="I69" i="1"/>
  <c r="I70" i="1"/>
  <c r="I71" i="1"/>
  <c r="I75" i="1"/>
  <c r="I76" i="1"/>
  <c r="I79" i="1"/>
  <c r="L429" i="50"/>
  <c r="H65" i="1" s="1"/>
  <c r="F27" i="1"/>
  <c r="F28" i="1"/>
  <c r="I32" i="1"/>
  <c r="I48" i="1"/>
  <c r="I49" i="1"/>
  <c r="I50" i="1"/>
  <c r="I55" i="1"/>
  <c r="I57" i="1"/>
  <c r="M41" i="50"/>
  <c r="O41" i="50"/>
  <c r="L11" i="1" s="1"/>
  <c r="I18" i="1"/>
  <c r="F79" i="1"/>
  <c r="F76" i="1"/>
  <c r="F75" i="1"/>
  <c r="F71" i="1"/>
  <c r="F70" i="1"/>
  <c r="F69" i="1"/>
  <c r="F57" i="1"/>
  <c r="F56" i="1"/>
  <c r="F50" i="1"/>
  <c r="F49" i="1"/>
  <c r="F48" i="1"/>
  <c r="F18" i="1"/>
  <c r="L55" i="50"/>
  <c r="H12" i="1" s="1"/>
  <c r="K55" i="50"/>
  <c r="L41" i="50"/>
  <c r="H11" i="1" s="1"/>
  <c r="J13" i="18"/>
  <c r="E379" i="50"/>
  <c r="E380" i="50"/>
  <c r="E381" i="50"/>
  <c r="E382" i="50"/>
  <c r="E383" i="50"/>
  <c r="E384" i="50"/>
  <c r="E385" i="50"/>
  <c r="E378" i="50"/>
  <c r="E360" i="50"/>
  <c r="E361" i="50"/>
  <c r="E362" i="50"/>
  <c r="E363" i="50"/>
  <c r="E359" i="50"/>
  <c r="J15" i="18"/>
  <c r="J16" i="18"/>
  <c r="J17" i="18"/>
  <c r="J18" i="18"/>
  <c r="J19" i="18"/>
  <c r="J26" i="23"/>
  <c r="J27" i="23"/>
  <c r="J29" i="23"/>
  <c r="R49" i="24" s="1"/>
  <c r="T49" i="24" s="1"/>
  <c r="J30" i="23"/>
  <c r="J31" i="23"/>
  <c r="R51" i="24" s="1"/>
  <c r="T51" i="24" s="1"/>
  <c r="R2" i="24"/>
  <c r="P2" i="106"/>
  <c r="J2" i="18"/>
  <c r="J2" i="23"/>
  <c r="J11" i="23"/>
  <c r="J12" i="23"/>
  <c r="J13" i="23"/>
  <c r="J14" i="23"/>
  <c r="J15" i="23"/>
  <c r="J16" i="23"/>
  <c r="R27" i="24" s="1"/>
  <c r="T27" i="24" s="1"/>
  <c r="J17" i="23"/>
  <c r="J18" i="23"/>
  <c r="R31" i="24" s="1"/>
  <c r="T31" i="24" s="1"/>
  <c r="J19" i="23"/>
  <c r="J20" i="23"/>
  <c r="J21" i="23"/>
  <c r="J22" i="23"/>
  <c r="J23" i="23"/>
  <c r="J24" i="23"/>
  <c r="R43" i="24" s="1"/>
  <c r="T43" i="24" s="1"/>
  <c r="J25" i="23"/>
  <c r="L20" i="17"/>
  <c r="E386" i="50"/>
  <c r="E348" i="50"/>
  <c r="F526" i="50"/>
  <c r="E526" i="50"/>
  <c r="C20" i="106"/>
  <c r="B20" i="106"/>
  <c r="F32" i="1"/>
  <c r="F531" i="50"/>
  <c r="E531" i="50"/>
  <c r="F530" i="50"/>
  <c r="E530" i="50"/>
  <c r="F529" i="50"/>
  <c r="E529" i="50"/>
  <c r="F528" i="50"/>
  <c r="E528" i="50"/>
  <c r="F527" i="50"/>
  <c r="E527" i="50"/>
  <c r="F525" i="50"/>
  <c r="E525" i="50"/>
  <c r="F524" i="50"/>
  <c r="E524" i="50"/>
  <c r="F523" i="50"/>
  <c r="E523" i="50"/>
  <c r="F522" i="50"/>
  <c r="E522" i="50"/>
  <c r="F521" i="50"/>
  <c r="E521" i="50"/>
  <c r="F520" i="50"/>
  <c r="E520" i="50"/>
  <c r="F519" i="50"/>
  <c r="E519" i="50"/>
  <c r="F518" i="50"/>
  <c r="E518" i="50"/>
  <c r="F517" i="50"/>
  <c r="E517" i="50"/>
  <c r="E516" i="50"/>
  <c r="E515" i="50"/>
  <c r="F516" i="50"/>
  <c r="F515" i="50"/>
  <c r="E358" i="50"/>
  <c r="E357" i="50"/>
  <c r="E356" i="50"/>
  <c r="E355" i="50"/>
  <c r="E354" i="50"/>
  <c r="E353" i="50"/>
  <c r="E352" i="50"/>
  <c r="E351" i="50"/>
  <c r="E350" i="50"/>
  <c r="E349" i="50"/>
  <c r="E347" i="50"/>
  <c r="E346" i="50"/>
  <c r="B67" i="24"/>
  <c r="C66" i="24"/>
  <c r="B66" i="24"/>
  <c r="C65" i="24"/>
  <c r="B65" i="24"/>
  <c r="C64" i="24"/>
  <c r="B64" i="24"/>
  <c r="C63" i="24"/>
  <c r="B63" i="24"/>
  <c r="B12" i="106"/>
  <c r="B11" i="106"/>
  <c r="B10" i="106"/>
  <c r="B23" i="106"/>
  <c r="B22" i="106"/>
  <c r="C21" i="106"/>
  <c r="B21" i="106"/>
  <c r="C19" i="106"/>
  <c r="B19" i="106"/>
  <c r="C18" i="106"/>
  <c r="B18" i="106"/>
  <c r="C29" i="18"/>
  <c r="B29" i="18"/>
  <c r="C28" i="18"/>
  <c r="B28" i="18"/>
  <c r="C27" i="18"/>
  <c r="B27" i="18"/>
  <c r="B52" i="23"/>
  <c r="B51" i="23"/>
  <c r="B50" i="23"/>
  <c r="B49" i="23"/>
  <c r="B48" i="23"/>
  <c r="B47" i="23"/>
  <c r="B46" i="23"/>
  <c r="B45" i="23"/>
  <c r="B44" i="23"/>
  <c r="B43" i="23"/>
  <c r="B42" i="23"/>
  <c r="B41" i="23"/>
  <c r="B40" i="23"/>
  <c r="B39" i="23"/>
  <c r="B38" i="23"/>
  <c r="B37" i="23"/>
  <c r="B38" i="17"/>
  <c r="B37" i="17"/>
  <c r="B36" i="17"/>
  <c r="B12" i="17"/>
  <c r="B17" i="17"/>
  <c r="B15" i="17"/>
  <c r="B14" i="17"/>
  <c r="B20" i="17"/>
  <c r="B19" i="17"/>
  <c r="B18" i="17"/>
  <c r="B16" i="17"/>
  <c r="B13" i="17"/>
  <c r="B11" i="17"/>
  <c r="I11" i="1" l="1"/>
  <c r="M11" i="1" s="1"/>
  <c r="J48" i="1"/>
  <c r="H82" i="1"/>
  <c r="L546" i="50" s="1"/>
  <c r="L547" i="50" s="1"/>
  <c r="F82" i="1"/>
  <c r="I546" i="50" s="1"/>
  <c r="I547" i="50" s="1"/>
  <c r="I82" i="1"/>
  <c r="L82" i="1"/>
  <c r="L110" i="1" s="1"/>
  <c r="C17" i="24"/>
  <c r="C38" i="23"/>
  <c r="C27" i="24"/>
  <c r="C43" i="23"/>
  <c r="C35" i="24"/>
  <c r="C47" i="23"/>
  <c r="C43" i="24"/>
  <c r="C51" i="23"/>
  <c r="C19" i="24"/>
  <c r="C39" i="23"/>
  <c r="C29" i="24"/>
  <c r="C44" i="23"/>
  <c r="C37" i="24"/>
  <c r="C48" i="23"/>
  <c r="C45" i="24"/>
  <c r="C52" i="23"/>
  <c r="C21" i="24"/>
  <c r="C40" i="23"/>
  <c r="C15" i="24"/>
  <c r="C37" i="23"/>
  <c r="C23" i="24"/>
  <c r="C41" i="23"/>
  <c r="C31" i="24"/>
  <c r="C45" i="23"/>
  <c r="C39" i="24"/>
  <c r="C49" i="23"/>
  <c r="C25" i="24"/>
  <c r="C42" i="23"/>
  <c r="C33" i="24"/>
  <c r="C46" i="23"/>
  <c r="C41" i="24"/>
  <c r="C50" i="23"/>
  <c r="N12" i="106"/>
  <c r="P12" i="106" s="1"/>
  <c r="N11" i="106"/>
  <c r="P11" i="106" s="1"/>
  <c r="L23" i="17"/>
  <c r="L27" i="1" s="1"/>
  <c r="M27" i="1" s="1"/>
  <c r="N11" i="1"/>
  <c r="J65" i="1"/>
  <c r="R45" i="24"/>
  <c r="T45" i="24" s="1"/>
  <c r="R39" i="24"/>
  <c r="T39" i="24" s="1"/>
  <c r="R19" i="24"/>
  <c r="T19" i="24" s="1"/>
  <c r="R37" i="24"/>
  <c r="T37" i="24" s="1"/>
  <c r="R25" i="24"/>
  <c r="T25" i="24" s="1"/>
  <c r="J32" i="23"/>
  <c r="J61" i="23" s="1"/>
  <c r="R17" i="24"/>
  <c r="T17" i="24" s="1"/>
  <c r="R15" i="24"/>
  <c r="T15" i="24" s="1"/>
  <c r="R35" i="24"/>
  <c r="T35" i="24" s="1"/>
  <c r="R29" i="24"/>
  <c r="T29" i="24" s="1"/>
  <c r="R23" i="24"/>
  <c r="T23" i="24" s="1"/>
  <c r="R41" i="24"/>
  <c r="T41" i="24" s="1"/>
  <c r="R33" i="24"/>
  <c r="T33" i="24" s="1"/>
  <c r="R21" i="24"/>
  <c r="T21" i="24" s="1"/>
  <c r="R47" i="24"/>
  <c r="T47" i="24" s="1"/>
  <c r="J21" i="18"/>
  <c r="J31" i="18"/>
  <c r="L35" i="1" s="1"/>
  <c r="L40" i="17"/>
  <c r="J37" i="1"/>
  <c r="J70" i="1"/>
  <c r="M55" i="1"/>
  <c r="J47" i="1"/>
  <c r="J76" i="1"/>
  <c r="J69" i="1"/>
  <c r="M79" i="1"/>
  <c r="M41" i="1"/>
  <c r="N41" i="1" s="1"/>
  <c r="M50" i="1"/>
  <c r="J13" i="1"/>
  <c r="J43" i="1"/>
  <c r="M49" i="1"/>
  <c r="N49" i="1" s="1"/>
  <c r="J51" i="1"/>
  <c r="J57" i="1"/>
  <c r="J46" i="1"/>
  <c r="J36" i="1"/>
  <c r="M48" i="1"/>
  <c r="J16" i="1"/>
  <c r="J17" i="1"/>
  <c r="M19" i="1"/>
  <c r="J44" i="1"/>
  <c r="J45" i="1"/>
  <c r="J66" i="1"/>
  <c r="J28" i="1"/>
  <c r="J29" i="1"/>
  <c r="M78" i="1"/>
  <c r="J55" i="1"/>
  <c r="J35" i="1"/>
  <c r="J75" i="1"/>
  <c r="J79" i="1"/>
  <c r="M42" i="1"/>
  <c r="J78" i="1"/>
  <c r="H30" i="1"/>
  <c r="J42" i="1"/>
  <c r="J71" i="1"/>
  <c r="J32" i="1"/>
  <c r="M17" i="1"/>
  <c r="M76" i="1"/>
  <c r="M68" i="1"/>
  <c r="M47" i="1"/>
  <c r="J12" i="1"/>
  <c r="J15" i="1"/>
  <c r="J18" i="1"/>
  <c r="J53" i="1"/>
  <c r="J54" i="1"/>
  <c r="N65" i="1"/>
  <c r="M65" i="1"/>
  <c r="H23" i="1"/>
  <c r="L537" i="50" s="1"/>
  <c r="L538" i="50" s="1"/>
  <c r="N67" i="1"/>
  <c r="M67" i="1"/>
  <c r="H38" i="1"/>
  <c r="M43" i="1"/>
  <c r="N43" i="1"/>
  <c r="M13" i="1"/>
  <c r="N68" i="1"/>
  <c r="N19" i="1"/>
  <c r="N48" i="1"/>
  <c r="M16" i="1"/>
  <c r="M77" i="1"/>
  <c r="J50" i="1"/>
  <c r="N78" i="1"/>
  <c r="N47" i="1"/>
  <c r="F30" i="1"/>
  <c r="M70" i="1"/>
  <c r="M54" i="1"/>
  <c r="M44" i="1"/>
  <c r="J19" i="1"/>
  <c r="F23" i="1"/>
  <c r="I537" i="50" s="1"/>
  <c r="I538" i="50" s="1"/>
  <c r="M20" i="1"/>
  <c r="M21" i="1"/>
  <c r="M46" i="1"/>
  <c r="M56" i="1"/>
  <c r="N56" i="1" s="1"/>
  <c r="J67" i="1"/>
  <c r="I30" i="1"/>
  <c r="J41" i="1"/>
  <c r="J56" i="1"/>
  <c r="M45" i="1"/>
  <c r="I38" i="1"/>
  <c r="M75" i="1"/>
  <c r="J20" i="1"/>
  <c r="J77" i="1"/>
  <c r="J49" i="1"/>
  <c r="N16" i="1"/>
  <c r="F38" i="1"/>
  <c r="M71" i="1"/>
  <c r="M69" i="1"/>
  <c r="J14" i="1"/>
  <c r="M18" i="1"/>
  <c r="M53" i="1"/>
  <c r="J68" i="1"/>
  <c r="M66" i="1"/>
  <c r="M15" i="1"/>
  <c r="L23" i="1"/>
  <c r="N20" i="1"/>
  <c r="J27" i="1"/>
  <c r="N44" i="1"/>
  <c r="N54" i="1"/>
  <c r="N46" i="1"/>
  <c r="M14" i="1"/>
  <c r="J21" i="1"/>
  <c r="M12" i="1"/>
  <c r="J52" i="1"/>
  <c r="M52" i="1"/>
  <c r="M51" i="1"/>
  <c r="L99" i="1" l="1"/>
  <c r="M546" i="50"/>
  <c r="M547" i="50" s="1"/>
  <c r="I23" i="1"/>
  <c r="J11" i="1"/>
  <c r="L57" i="1"/>
  <c r="N6" i="24"/>
  <c r="T6" i="24" s="1"/>
  <c r="L32" i="1" s="1"/>
  <c r="M32" i="1" s="1"/>
  <c r="L29" i="1"/>
  <c r="N66" i="24"/>
  <c r="T66" i="24" s="1"/>
  <c r="N64" i="24"/>
  <c r="T64" i="24" s="1"/>
  <c r="N63" i="24"/>
  <c r="T63" i="24" s="1"/>
  <c r="J82" i="1"/>
  <c r="M82" i="1"/>
  <c r="F59" i="1"/>
  <c r="N27" i="1"/>
  <c r="M35" i="1"/>
  <c r="N35" i="1" s="1"/>
  <c r="J21" i="106"/>
  <c r="P21" i="106" s="1"/>
  <c r="L28" i="1"/>
  <c r="J19" i="106"/>
  <c r="P19" i="106" s="1"/>
  <c r="J18" i="106"/>
  <c r="P18" i="106" s="1"/>
  <c r="J30" i="1"/>
  <c r="J38" i="1"/>
  <c r="H59" i="1"/>
  <c r="I59" i="1"/>
  <c r="M541" i="50" s="1"/>
  <c r="M542" i="50" s="1"/>
  <c r="M23" i="1"/>
  <c r="F61" i="1" l="1"/>
  <c r="F84" i="1" s="1"/>
  <c r="I541" i="50"/>
  <c r="I542" i="50" s="1"/>
  <c r="J23" i="1"/>
  <c r="M537" i="50"/>
  <c r="M538" i="50" s="1"/>
  <c r="H61" i="1"/>
  <c r="H84" i="1" s="1"/>
  <c r="L551" i="50" s="1"/>
  <c r="L552" i="50" s="1"/>
  <c r="L541" i="50"/>
  <c r="L542" i="50" s="1"/>
  <c r="I61" i="1"/>
  <c r="I84" i="1" s="1"/>
  <c r="M551" i="50" s="1"/>
  <c r="M552" i="50" s="1"/>
  <c r="M57" i="1"/>
  <c r="N57" i="1" s="1"/>
  <c r="M29" i="1"/>
  <c r="L30" i="1"/>
  <c r="N32" i="1"/>
  <c r="N29" i="1"/>
  <c r="M28" i="1"/>
  <c r="J59" i="1"/>
  <c r="J61" i="1" s="1"/>
  <c r="J84" i="1" s="1"/>
  <c r="I551" i="50" l="1"/>
  <c r="I552" i="50" s="1"/>
  <c r="F89" i="1"/>
  <c r="L98" i="1"/>
  <c r="L107" i="1" s="1"/>
  <c r="M30" i="1"/>
  <c r="N28" i="1"/>
  <c r="T60" i="24" l="1"/>
  <c r="N65" i="24" s="1"/>
  <c r="T65" i="24" s="1"/>
  <c r="T69" i="24" s="1"/>
  <c r="L37" i="1" s="1"/>
  <c r="M37" i="1" l="1"/>
  <c r="N37" i="1" l="1"/>
  <c r="P14" i="106"/>
  <c r="J20" i="106" s="1"/>
  <c r="P20" i="106" s="1"/>
  <c r="P25" i="106" s="1"/>
  <c r="L36" i="1" s="1"/>
  <c r="L38" i="1" l="1"/>
  <c r="L59" i="1" s="1"/>
  <c r="L61" i="1" s="1"/>
  <c r="M36" i="1"/>
  <c r="M38" i="1" s="1"/>
  <c r="M59" i="1" s="1"/>
  <c r="M61" i="1" s="1"/>
  <c r="M84" i="1" s="1"/>
  <c r="M89" i="1" s="1"/>
  <c r="N36" i="1" l="1"/>
  <c r="E11" i="122"/>
  <c r="L109" i="1"/>
  <c r="L117" i="1" s="1"/>
  <c r="L84" i="1"/>
  <c r="E12" i="122" l="1"/>
  <c r="L89" i="1"/>
</calcChain>
</file>

<file path=xl/sharedStrings.xml><?xml version="1.0" encoding="utf-8"?>
<sst xmlns="http://schemas.openxmlformats.org/spreadsheetml/2006/main" count="1548" uniqueCount="659">
  <si>
    <t>Endowment Earnings &lt;Losses&gt;</t>
  </si>
  <si>
    <t>Capital Fund Drive</t>
  </si>
  <si>
    <t>Designated Gifts</t>
  </si>
  <si>
    <t>Sale of Surplus Property</t>
  </si>
  <si>
    <t>Interest Expense</t>
  </si>
  <si>
    <t>Capital Expenditures</t>
  </si>
  <si>
    <t>Automobile</t>
  </si>
  <si>
    <t>Equipment &amp; Furniture</t>
  </si>
  <si>
    <t>Buildings, Improvements, Land</t>
  </si>
  <si>
    <t>Grounds Improvements</t>
  </si>
  <si>
    <t>Parent Parish Receipts</t>
  </si>
  <si>
    <t>(Campaign Name)</t>
  </si>
  <si>
    <t>Received from Pledges</t>
  </si>
  <si>
    <t>Memorials &amp; Donations</t>
  </si>
  <si>
    <t>Building Fund Donations</t>
  </si>
  <si>
    <t>Parish Improvements Fund</t>
  </si>
  <si>
    <t>Cemetery Income</t>
  </si>
  <si>
    <t>Diocesan &amp; Special Collections</t>
  </si>
  <si>
    <t>Food Bowl</t>
  </si>
  <si>
    <t>Visiting Missionary</t>
  </si>
  <si>
    <t>Holy Father</t>
  </si>
  <si>
    <t>Disaster Relief</t>
  </si>
  <si>
    <t>Combined Collection</t>
  </si>
  <si>
    <t>Parent Parish Payments</t>
  </si>
  <si>
    <t>Consultant Fees</t>
  </si>
  <si>
    <t>Campaign Postage</t>
  </si>
  <si>
    <t>PPBF Payments to Diocese</t>
  </si>
  <si>
    <t>Capital Projects FBO School</t>
  </si>
  <si>
    <t>Total Salary</t>
  </si>
  <si>
    <t>Religious salaries</t>
  </si>
  <si>
    <t>Total Religious Salaries</t>
  </si>
  <si>
    <t>Total Clergy Employee Benefits - Detail</t>
  </si>
  <si>
    <t>Total Religious Employee Benefits</t>
  </si>
  <si>
    <t>Total Religious Employee Insurance - Detail</t>
  </si>
  <si>
    <t xml:space="preserve">Contact Person:  </t>
  </si>
  <si>
    <t>Non-Operating Income</t>
  </si>
  <si>
    <t>Total Interest &amp; Dividends</t>
  </si>
  <si>
    <t>Total Bequests &amp; Special Receipts</t>
  </si>
  <si>
    <t>Total Parent Parish Receipts</t>
  </si>
  <si>
    <t>Total Capital Fund Drive</t>
  </si>
  <si>
    <t>Total Designated Gifts</t>
  </si>
  <si>
    <t>Total Sale of Surplus Property</t>
  </si>
  <si>
    <t>Total Cemetery Income</t>
  </si>
  <si>
    <t>Non-Operating Expense</t>
  </si>
  <si>
    <t>Total Interest Expense</t>
  </si>
  <si>
    <t>Total Parent Parish Payments</t>
  </si>
  <si>
    <t>Cemetery Expense</t>
  </si>
  <si>
    <t>NON-OPERATING INCOME &amp; EXPENSE</t>
  </si>
  <si>
    <t>TOTAL NON-OP INCOME &amp; EXPENSE</t>
  </si>
  <si>
    <t>NET INCOME</t>
  </si>
  <si>
    <t>Office Expense</t>
  </si>
  <si>
    <t>Operating Expenses</t>
  </si>
  <si>
    <t>Religious</t>
  </si>
  <si>
    <t>Lay</t>
  </si>
  <si>
    <t>Total Salaries &amp; Wages</t>
  </si>
  <si>
    <t>Seminarian Support</t>
  </si>
  <si>
    <t>Tier I Priest's Offeringss</t>
  </si>
  <si>
    <t>Priests</t>
  </si>
  <si>
    <t>Priest's Salaries</t>
  </si>
  <si>
    <t>Priest's Employee Benefits</t>
  </si>
  <si>
    <t>Total Priest's Employee Benefits</t>
  </si>
  <si>
    <t>Pastor / Parochial Administrator</t>
  </si>
  <si>
    <t>Mass Offerings</t>
  </si>
  <si>
    <t>Misc Activities &amp; Events</t>
  </si>
  <si>
    <t>Annual Catholic Appeal Rebate</t>
  </si>
  <si>
    <t>Extra (Supply) Priests</t>
  </si>
  <si>
    <t>Parish Center / Office</t>
  </si>
  <si>
    <t>Donations</t>
  </si>
  <si>
    <t>Priest's Retreats &amp; Continuing Ed</t>
  </si>
  <si>
    <t>Holy Land</t>
  </si>
  <si>
    <t>World Mission Sunday</t>
  </si>
  <si>
    <t>Catholic Relief Services</t>
  </si>
  <si>
    <t>Catholic Home Missions</t>
  </si>
  <si>
    <t>Church in Latin America</t>
  </si>
  <si>
    <t>Catholic Communications</t>
  </si>
  <si>
    <t>Diocesan Priest's Retirement</t>
  </si>
  <si>
    <t>Retirement Fund for Religious</t>
  </si>
  <si>
    <t>Campaign for Human Development</t>
  </si>
  <si>
    <t>Annual Catholic Appeal (ACA)</t>
  </si>
  <si>
    <t>Music Director / Musicians</t>
  </si>
  <si>
    <t>Religious FICA Reimbursement</t>
  </si>
  <si>
    <t>Contributions FBO School Endowment</t>
  </si>
  <si>
    <t>Endowment Funds Bequeathed</t>
  </si>
  <si>
    <t>Endowment Fund</t>
  </si>
  <si>
    <t>Memorial Donations &amp; Estate Gifts</t>
  </si>
  <si>
    <t>Equipment Lease</t>
  </si>
  <si>
    <t>Total Capital Expenditures</t>
  </si>
  <si>
    <t>Total Cemetery Expense</t>
  </si>
  <si>
    <r>
      <t xml:space="preserve">Priest's </t>
    </r>
    <r>
      <rPr>
        <b/>
        <u/>
        <sz val="10"/>
        <color indexed="8"/>
        <rFont val="Arial"/>
        <family val="2"/>
      </rPr>
      <t>Annual</t>
    </r>
    <r>
      <rPr>
        <b/>
        <sz val="10"/>
        <color indexed="8"/>
        <rFont val="Arial"/>
        <family val="2"/>
      </rPr>
      <t xml:space="preserve"> Employee Benefits - Detail</t>
    </r>
  </si>
  <si>
    <t>Annual Salary</t>
  </si>
  <si>
    <t>Supply</t>
  </si>
  <si>
    <t>Base Salary</t>
  </si>
  <si>
    <t xml:space="preserve">     Payment on loan balance</t>
  </si>
  <si>
    <t>Operating Expense Budget Worksheet</t>
  </si>
  <si>
    <t xml:space="preserve">Summary Budget Worksheet </t>
  </si>
  <si>
    <t>% Variance</t>
  </si>
  <si>
    <t>Fiscal Year</t>
  </si>
  <si>
    <t>Note: On all spreadsheets enter values in green-shaded cells.</t>
  </si>
  <si>
    <t xml:space="preserve">Vision </t>
  </si>
  <si>
    <t>Budget Summary</t>
  </si>
  <si>
    <t>Actual</t>
  </si>
  <si>
    <t>Budget</t>
  </si>
  <si>
    <t>GLAC</t>
  </si>
  <si>
    <t>OPERATING INCOME</t>
  </si>
  <si>
    <t>Donations &amp; Unrestricted Gifts</t>
  </si>
  <si>
    <t>Other Receipts</t>
  </si>
  <si>
    <t>TOTAL OPERATING INCOME</t>
  </si>
  <si>
    <t>OPERATING EXPENSES</t>
  </si>
  <si>
    <t>Other Expenditures</t>
  </si>
  <si>
    <t>TOTAL OPERATING EXPENSES</t>
  </si>
  <si>
    <t>NET OPERATING INCOME</t>
  </si>
  <si>
    <t>Other adjustments that affect cash (please be specific):</t>
  </si>
  <si>
    <t>Other</t>
  </si>
  <si>
    <t>Name</t>
  </si>
  <si>
    <t>Hourly Wage</t>
  </si>
  <si>
    <t>Total Wages</t>
  </si>
  <si>
    <t>Bookkeeper</t>
  </si>
  <si>
    <t>Secretary</t>
  </si>
  <si>
    <t>Gross Salaries &amp; Wages</t>
  </si>
  <si>
    <t>Factor</t>
  </si>
  <si>
    <t>Total Cost</t>
  </si>
  <si>
    <t>Worker's Comp Insurance</t>
  </si>
  <si>
    <t>Unemployment Insurance</t>
  </si>
  <si>
    <t>Payroll Taxes</t>
  </si>
  <si>
    <t>Religious Employee Benefits</t>
  </si>
  <si>
    <t>Dental</t>
  </si>
  <si>
    <t>Total</t>
  </si>
  <si>
    <t>Diocesan Assessment</t>
  </si>
  <si>
    <t>Automotive</t>
  </si>
  <si>
    <t>Independent Contractor Payments</t>
  </si>
  <si>
    <t>Repairs &amp; Maintenance</t>
  </si>
  <si>
    <t>Payroll Processing Charges</t>
  </si>
  <si>
    <t>Telecommunications</t>
  </si>
  <si>
    <t>Utilities</t>
  </si>
  <si>
    <t>Materials &amp; Supplies</t>
  </si>
  <si>
    <t>Building Maintenance</t>
  </si>
  <si>
    <t>Grounds Maintenance</t>
  </si>
  <si>
    <t>Change</t>
  </si>
  <si>
    <t>Hours/Week</t>
  </si>
  <si>
    <t>Weeks/Year</t>
  </si>
  <si>
    <t>Receptionist</t>
  </si>
  <si>
    <t>Landscape</t>
  </si>
  <si>
    <t>0" margins all around</t>
  </si>
  <si>
    <t>Property Taxes &amp; Assessments</t>
  </si>
  <si>
    <t>Lay Employee Insurance</t>
  </si>
  <si>
    <t>Pre-set Page / Print setup:</t>
  </si>
  <si>
    <t>Offertory Collections</t>
  </si>
  <si>
    <t>Sunday</t>
  </si>
  <si>
    <t>Christmas</t>
  </si>
  <si>
    <t>Easter</t>
  </si>
  <si>
    <t>Holy Days</t>
  </si>
  <si>
    <t>Sacramental Services</t>
  </si>
  <si>
    <t>Baptisms</t>
  </si>
  <si>
    <t>Weddings</t>
  </si>
  <si>
    <t>Funerals</t>
  </si>
  <si>
    <t>Quinceaneras</t>
  </si>
  <si>
    <t xml:space="preserve">Other </t>
  </si>
  <si>
    <t>Parish Societies</t>
  </si>
  <si>
    <t>Religious Articles &amp; Books</t>
  </si>
  <si>
    <t>Charitable Donations</t>
  </si>
  <si>
    <t>Parish Special Collections</t>
  </si>
  <si>
    <t>Religious Education</t>
  </si>
  <si>
    <t>Parish Programs</t>
  </si>
  <si>
    <t>RCIA</t>
  </si>
  <si>
    <t>Youth Ministry</t>
  </si>
  <si>
    <t>Adult Religious Education</t>
  </si>
  <si>
    <t>Lay Ministerial Training</t>
  </si>
  <si>
    <t>Ecumenism / Evangelization</t>
  </si>
  <si>
    <t>Parish Fund Raising Activities</t>
  </si>
  <si>
    <t>Designated Operating Receipts</t>
  </si>
  <si>
    <t>School Support</t>
  </si>
  <si>
    <t>Priest's Retirement Rebate</t>
  </si>
  <si>
    <t>Parochial Vicar</t>
  </si>
  <si>
    <t>Priest in Residence</t>
  </si>
  <si>
    <t>Lay Salaries &amp; Wages</t>
  </si>
  <si>
    <t>Salaries &amp; Wages</t>
  </si>
  <si>
    <t>Religious Salaries</t>
  </si>
  <si>
    <t>Administration</t>
  </si>
  <si>
    <t>Business Manager</t>
  </si>
  <si>
    <t>Liturgical Services</t>
  </si>
  <si>
    <t>Nursery Services</t>
  </si>
  <si>
    <t>Security</t>
  </si>
  <si>
    <t>Wedding Coordinator</t>
  </si>
  <si>
    <t>Youth Minister</t>
  </si>
  <si>
    <t>Retirement</t>
  </si>
  <si>
    <t>Health Ins</t>
  </si>
  <si>
    <t>Vision</t>
  </si>
  <si>
    <t>Lay Employee Benefits</t>
  </si>
  <si>
    <t>Gas, Repairs &amp; Maintenance</t>
  </si>
  <si>
    <t>Liturgical Expense</t>
  </si>
  <si>
    <t>Liturgical Supplies</t>
  </si>
  <si>
    <t>Rectory</t>
  </si>
  <si>
    <t>Household Support</t>
  </si>
  <si>
    <t>Church</t>
  </si>
  <si>
    <t>Hall</t>
  </si>
  <si>
    <t>Supplies</t>
  </si>
  <si>
    <t>Postage &amp; Shippping</t>
  </si>
  <si>
    <t>Grounds Repair &amp; Maintenance</t>
  </si>
  <si>
    <t>Property &amp; Liability Insurance</t>
  </si>
  <si>
    <t>School Subsidy</t>
  </si>
  <si>
    <t>Fixed Subsidy</t>
  </si>
  <si>
    <t>Additional Subsidy</t>
  </si>
  <si>
    <t>School Expenses Paid by Parish</t>
  </si>
  <si>
    <t>Tuition Assistance</t>
  </si>
  <si>
    <t>Scholarships</t>
  </si>
  <si>
    <t>Second &amp; Special Collections</t>
  </si>
  <si>
    <t>Adopt-A-Student</t>
  </si>
  <si>
    <t>Fundraising Proceeds</t>
  </si>
  <si>
    <t xml:space="preserve">Religious Education </t>
  </si>
  <si>
    <t>Travel</t>
  </si>
  <si>
    <t>Advertising</t>
  </si>
  <si>
    <t>Bank  Service Charges</t>
  </si>
  <si>
    <t>Dues &amp; Subscriptions</t>
  </si>
  <si>
    <t>Occupancy Rent or Lease</t>
  </si>
  <si>
    <t>Professional Services</t>
  </si>
  <si>
    <t>Church Expense</t>
  </si>
  <si>
    <t>Rectory Expense</t>
  </si>
  <si>
    <t>Hall Expense</t>
  </si>
  <si>
    <t>Convent Expense</t>
  </si>
  <si>
    <t>Grounds &amp; Maintenance Expense</t>
  </si>
  <si>
    <t xml:space="preserve">Property Taxes </t>
  </si>
  <si>
    <t>Facility Use Donations</t>
  </si>
  <si>
    <t>Chartitable Donations</t>
  </si>
  <si>
    <t>Total Lay Salaries &amp; Wages</t>
  </si>
  <si>
    <t xml:space="preserve"> </t>
  </si>
  <si>
    <t>Altar Society</t>
  </si>
  <si>
    <t>Materials Fees</t>
  </si>
  <si>
    <t>Confirmation Fees</t>
  </si>
  <si>
    <t>Misc Other Receipts</t>
  </si>
  <si>
    <t>Total Employee Benefits</t>
  </si>
  <si>
    <t>Facitlity Use Donations</t>
  </si>
  <si>
    <t>Parish Mission Church</t>
  </si>
  <si>
    <t>Registration Fees</t>
  </si>
  <si>
    <t>Hospitality</t>
  </si>
  <si>
    <t>Housekeeper / Cook</t>
  </si>
  <si>
    <t>Employee Benefits</t>
  </si>
  <si>
    <t>Priest's Retirement</t>
  </si>
  <si>
    <t>Priest's Health Insurance</t>
  </si>
  <si>
    <t>Religious Retirement</t>
  </si>
  <si>
    <t>Lay Pension Plan</t>
  </si>
  <si>
    <t>Religious Employee Insurance</t>
  </si>
  <si>
    <t>Equipment</t>
  </si>
  <si>
    <t>Building</t>
  </si>
  <si>
    <t>Outside Printing / Copies</t>
  </si>
  <si>
    <t>Miscellaneous Expense</t>
  </si>
  <si>
    <t>Bequests &amp; Special Receipts</t>
  </si>
  <si>
    <t>Insurance Settlements</t>
  </si>
  <si>
    <t>Interests &amp; Dividends</t>
  </si>
  <si>
    <t>General Fund Accounts</t>
  </si>
  <si>
    <t>Main Checking Account</t>
  </si>
  <si>
    <t>Restricted Fund Accounts</t>
  </si>
  <si>
    <t>INSTRUCTIONS</t>
  </si>
  <si>
    <t xml:space="preserve">B. </t>
  </si>
  <si>
    <t>3. Print the report</t>
  </si>
  <si>
    <t>2. Cash Basis</t>
  </si>
  <si>
    <t>C.</t>
  </si>
  <si>
    <t>B.5</t>
  </si>
  <si>
    <t>C.2</t>
  </si>
  <si>
    <t>E.</t>
  </si>
  <si>
    <t>F.</t>
  </si>
  <si>
    <t>Clergy Benefits</t>
  </si>
  <si>
    <t>G.1</t>
  </si>
  <si>
    <t>Source:  Religious Contract</t>
  </si>
  <si>
    <t>Input data per parish contract with the Religious</t>
  </si>
  <si>
    <t>Total 501</t>
  </si>
  <si>
    <t>Total 502</t>
  </si>
  <si>
    <t>Total 510</t>
  </si>
  <si>
    <t>Total 525</t>
  </si>
  <si>
    <t>Total 530</t>
  </si>
  <si>
    <t>Total 535</t>
  </si>
  <si>
    <t>Total 545</t>
  </si>
  <si>
    <t>Total 550</t>
  </si>
  <si>
    <t>Total 555</t>
  </si>
  <si>
    <t>Total 565</t>
  </si>
  <si>
    <t>Total 569</t>
  </si>
  <si>
    <t>Total 601 Priests</t>
  </si>
  <si>
    <t>Total 601 Lay</t>
  </si>
  <si>
    <t>Total 603 Priest Employee Benefits</t>
  </si>
  <si>
    <t>Total 603 Religous Employee Benefits</t>
  </si>
  <si>
    <t>Total 603 Lay Employee Benefits</t>
  </si>
  <si>
    <t xml:space="preserve">Total 605 </t>
  </si>
  <si>
    <t>Total 610</t>
  </si>
  <si>
    <t>Total 615</t>
  </si>
  <si>
    <t>Total 620</t>
  </si>
  <si>
    <t>Total 623</t>
  </si>
  <si>
    <t>Total 625</t>
  </si>
  <si>
    <t>Total 645</t>
  </si>
  <si>
    <t>Total 628</t>
  </si>
  <si>
    <t>Total 650</t>
  </si>
  <si>
    <t>Total 655</t>
  </si>
  <si>
    <t>Total 660</t>
  </si>
  <si>
    <t>Total 665</t>
  </si>
  <si>
    <t>Total 669</t>
  </si>
  <si>
    <t>Non Operating Income / Loss</t>
  </si>
  <si>
    <t>Total 520</t>
  </si>
  <si>
    <t>Total 540</t>
  </si>
  <si>
    <t>Total 582</t>
  </si>
  <si>
    <t>Total 585</t>
  </si>
  <si>
    <t>Total 682</t>
  </si>
  <si>
    <t>Total 686</t>
  </si>
  <si>
    <t>B.6</t>
  </si>
  <si>
    <t>B.7</t>
  </si>
  <si>
    <t>Clergy and Religious Salaries Tab</t>
  </si>
  <si>
    <t>Lay Salaries tab</t>
  </si>
  <si>
    <t>Summary tab</t>
  </si>
  <si>
    <t>Trial Balance tab</t>
  </si>
  <si>
    <t>Religious Benefits tab</t>
  </si>
  <si>
    <t>Lay Payroll Tax &amp; Benefits tab</t>
  </si>
  <si>
    <t>B.9</t>
  </si>
  <si>
    <t>PASTOR</t>
  </si>
  <si>
    <t>Printing Instruction</t>
  </si>
  <si>
    <t>per year</t>
  </si>
  <si>
    <t>Refer to the parish contract with the Religious (use Benefits - Actual column)</t>
  </si>
  <si>
    <t>Projected</t>
  </si>
  <si>
    <t>Convent / other centers</t>
  </si>
  <si>
    <t>per month</t>
  </si>
  <si>
    <t>D.</t>
  </si>
  <si>
    <t>ONE Campaign Share Receipts</t>
  </si>
  <si>
    <t>Tier I Offerings Recd</t>
  </si>
  <si>
    <t>Tier I Offerings Pd</t>
  </si>
  <si>
    <t>Account Number/ Description</t>
  </si>
  <si>
    <t>CASH FLOW</t>
  </si>
  <si>
    <t>A. Actual</t>
  </si>
  <si>
    <t xml:space="preserve">C. 
Projected
</t>
  </si>
  <si>
    <t xml:space="preserve">Phone &amp; Email:  </t>
  </si>
  <si>
    <t xml:space="preserve">Input @ Tab D. </t>
  </si>
  <si>
    <t>Input @ Tab 'H'</t>
  </si>
  <si>
    <r>
      <t>Budget information is to be input on</t>
    </r>
    <r>
      <rPr>
        <b/>
        <i/>
        <sz val="10"/>
        <color indexed="8"/>
        <rFont val="Arial"/>
        <family val="2"/>
      </rPr>
      <t xml:space="preserve"> Tab 'E' - Lay Salaries</t>
    </r>
  </si>
  <si>
    <r>
      <t>Budget information is to be input on</t>
    </r>
    <r>
      <rPr>
        <b/>
        <i/>
        <sz val="10"/>
        <color indexed="8"/>
        <rFont val="Arial"/>
        <family val="2"/>
      </rPr>
      <t xml:space="preserve"> Tab 'D' - Clergy &amp; Religious Salaries</t>
    </r>
  </si>
  <si>
    <t>Budget information is to be input on Tab 'G' - Religious Benefits</t>
  </si>
  <si>
    <t>Budget information is to be input on Tab 'H' - Lay Payroll Taxes &amp; Benefits</t>
  </si>
  <si>
    <t>Incl. in Health Insurance</t>
  </si>
  <si>
    <t>Total Lay Employees Benefits</t>
  </si>
  <si>
    <t>603 - Lay Benefits</t>
  </si>
  <si>
    <t>602 - Total Payroll Taxes</t>
  </si>
  <si>
    <t xml:space="preserve">G. </t>
  </si>
  <si>
    <t xml:space="preserve">I. </t>
  </si>
  <si>
    <t xml:space="preserve">C.1 </t>
  </si>
  <si>
    <t>C.3</t>
  </si>
  <si>
    <t xml:space="preserve">D.1 </t>
  </si>
  <si>
    <t>D.2</t>
  </si>
  <si>
    <t>E.1</t>
  </si>
  <si>
    <t>F.1</t>
  </si>
  <si>
    <r>
      <t>Religious</t>
    </r>
    <r>
      <rPr>
        <sz val="10"/>
        <rFont val="Arial"/>
        <family val="2"/>
      </rPr>
      <t>: Input data per parish contract with the Religious</t>
    </r>
  </si>
  <si>
    <t>Health Ins.</t>
  </si>
  <si>
    <t>7/1/18 - 12/31/18</t>
  </si>
  <si>
    <t>1/1/19 - 6/30/19</t>
  </si>
  <si>
    <t xml:space="preserve">Total Priest's  Salaries </t>
  </si>
  <si>
    <t>Contact Name</t>
  </si>
  <si>
    <t>CHAIR
PARISH FINANCE COUNCIL</t>
  </si>
  <si>
    <t>________________________________</t>
  </si>
  <si>
    <t>Date</t>
  </si>
  <si>
    <t>Sign</t>
  </si>
  <si>
    <t>Print Name(s)</t>
  </si>
  <si>
    <t>Print Name</t>
  </si>
  <si>
    <t xml:space="preserve">The following items must be completed before submitting this page to the Diocese: </t>
  </si>
  <si>
    <t>C. Clergy &amp; Religious Salaries &amp; Wages</t>
  </si>
  <si>
    <t>D. Lay Salaries &amp; Wages</t>
  </si>
  <si>
    <t>E. Clergy Benefits</t>
  </si>
  <si>
    <t>F. Religious Employee Benefits</t>
  </si>
  <si>
    <t>G. Lay Payroll Taxes &amp; Benefits</t>
  </si>
  <si>
    <t xml:space="preserve">If the priest uses a parish car, deduct: </t>
  </si>
  <si>
    <t xml:space="preserve">Parish Budget Template: </t>
  </si>
  <si>
    <t>B.10</t>
  </si>
  <si>
    <t xml:space="preserve">Year to Date Actual thru </t>
  </si>
  <si>
    <t>4. Input the data to appropriate row, in Column I</t>
  </si>
  <si>
    <t>DATA ENTRY</t>
  </si>
  <si>
    <t>Input the names of the clergies and data required in the green shaded cells</t>
  </si>
  <si>
    <t>Input the names of the employees and data required in the green shaded cells</t>
  </si>
  <si>
    <t>Input amounts for benefits.  Refer to the Benefits worksheet. Input only the amount that is paid by the Site (per the Benefits Calculation Wksht for the employee)</t>
  </si>
  <si>
    <t>Input data to spreadsheets in green-shaded cells</t>
  </si>
  <si>
    <t>Budget/yr:</t>
  </si>
  <si>
    <t>ASSUMPTIONS</t>
  </si>
  <si>
    <t>Auto</t>
  </si>
  <si>
    <t>Priest Retirement</t>
  </si>
  <si>
    <t>Priest Health Insurance</t>
  </si>
  <si>
    <t>Salaried - Lay Wages</t>
  </si>
  <si>
    <t>Hourly - Lay Wages</t>
  </si>
  <si>
    <t>Salary per month</t>
  </si>
  <si>
    <t>Months per year</t>
  </si>
  <si>
    <t>Hourly Lay Wages</t>
  </si>
  <si>
    <t>Salaried Lay Wages</t>
  </si>
  <si>
    <t>All totals on this tab should automatically populate from tabs B through H, except….</t>
  </si>
  <si>
    <t>COLUMN P...Provide explanation for any revenue/expense item showing 10% unfavorable variance from budget</t>
  </si>
  <si>
    <t xml:space="preserve">B. 
Budget
</t>
  </si>
  <si>
    <t xml:space="preserve">5. Note: the 'Year to Date' information does not flow through the Summary Tab (Tab I). The information is input, to help identify income and expense trends (to the extent possible). </t>
  </si>
  <si>
    <t>Annual Compensation</t>
  </si>
  <si>
    <t>Parish Name, City</t>
  </si>
  <si>
    <t>Total Diocesan &amp; Special Collections</t>
  </si>
  <si>
    <t>Total 595</t>
  </si>
  <si>
    <t>Total 695</t>
  </si>
  <si>
    <t>If the priest is Tier 2, add</t>
  </si>
  <si>
    <t>C.4</t>
  </si>
  <si>
    <t>C.5</t>
  </si>
  <si>
    <t xml:space="preserve">All Souls - add to Base Salary and pay in November: </t>
  </si>
  <si>
    <t>Tier 2 Compensation</t>
  </si>
  <si>
    <t>All Souls</t>
  </si>
  <si>
    <t>B.11.1</t>
  </si>
  <si>
    <t>B.11.2</t>
  </si>
  <si>
    <t>B.11.3</t>
  </si>
  <si>
    <t>B.11.4</t>
  </si>
  <si>
    <t>B.11.5</t>
  </si>
  <si>
    <t>Assessment Rate</t>
  </si>
  <si>
    <t xml:space="preserve">A. </t>
  </si>
  <si>
    <t>Enter Parish Data</t>
  </si>
  <si>
    <t>1. Input the Name and City of the parish</t>
  </si>
  <si>
    <t>Diocesan Assessment (Row 403)</t>
  </si>
  <si>
    <t>3. Enter the contact's email</t>
  </si>
  <si>
    <t xml:space="preserve">xyz @parish.org </t>
  </si>
  <si>
    <t>4. Type in the 'as of' date you are running QuickBooks/ inputting data for the 'Year to Date' amounts. This date will appear at Column J of the Trial Balance page)</t>
  </si>
  <si>
    <r>
      <t>Diocesan Assessment</t>
    </r>
    <r>
      <rPr>
        <sz val="8"/>
        <color rgb="FFFF0000"/>
        <rFont val="Arial"/>
        <family val="2"/>
      </rPr>
      <t xml:space="preserve"> (you may estimate using Tab B1)</t>
    </r>
  </si>
  <si>
    <r>
      <t xml:space="preserve">Medical </t>
    </r>
    <r>
      <rPr>
        <sz val="10"/>
        <color rgb="FF0000FF"/>
        <rFont val="Arial"/>
        <family val="2"/>
      </rPr>
      <t>(per month)</t>
    </r>
  </si>
  <si>
    <r>
      <t xml:space="preserve">Dental </t>
    </r>
    <r>
      <rPr>
        <sz val="10"/>
        <color rgb="FF0000FF"/>
        <rFont val="Arial"/>
        <family val="2"/>
      </rPr>
      <t>(per month)</t>
    </r>
  </si>
  <si>
    <t>Print the Reports and have the Budget Sign off page reviewed and signed by the Pastor and Finance Council Chair, Return both the budget template and the signature page as instructed</t>
  </si>
  <si>
    <t>2. Enter the contact's name (i.e. if there are questions on the budget, who is the contact?)</t>
  </si>
  <si>
    <t xml:space="preserve">Mass Offerings: </t>
  </si>
  <si>
    <r>
      <t xml:space="preserve">&lt;Funerals&gt; </t>
    </r>
    <r>
      <rPr>
        <sz val="10"/>
        <color rgb="FFFF0000"/>
        <rFont val="Arial"/>
        <family val="2"/>
      </rPr>
      <t xml:space="preserve">- </t>
    </r>
    <r>
      <rPr>
        <sz val="9"/>
        <color rgb="FFFF0000"/>
        <rFont val="Arial"/>
        <family val="2"/>
      </rPr>
      <t>Enter this amount, as a negative for EACH priest electing "Option 2"</t>
    </r>
  </si>
  <si>
    <t>30+ hours</t>
  </si>
  <si>
    <t>24-29 hours</t>
  </si>
  <si>
    <t>20-23 hours</t>
  </si>
  <si>
    <t>Selection</t>
  </si>
  <si>
    <t>Kaiser EPO - 4063,  Employee  -  only,  30+ hours</t>
  </si>
  <si>
    <t>Kaiser EPO - 4063,  Employee  -  only,  24-29 hours</t>
  </si>
  <si>
    <t>Kaiser EPO - 4063,  Employee  -  only,  20-23 hours</t>
  </si>
  <si>
    <t>Kaiser EPO - 4063,  Employee  +  1,  30+ hours</t>
  </si>
  <si>
    <t>Kaiser EPO - 4063,  Employee  +  1,  24-29 hours</t>
  </si>
  <si>
    <t>Kaiser EPO - 4063,  Employee  +  1,  20-23 hours</t>
  </si>
  <si>
    <t>Kaiser EPO - 4063,  Family,  30+ hours</t>
  </si>
  <si>
    <t>Kaiser EPO - 4063,  Family,  24-29 hours</t>
  </si>
  <si>
    <t>Kaiser EPO - 4063,  Family,  20-23 hours</t>
  </si>
  <si>
    <t>Kaiser HSA - 4085,  Employee  -  only,  30+ hours</t>
  </si>
  <si>
    <t>Kaiser HSA - 4085,  Employee  -  only,  24-29 hours</t>
  </si>
  <si>
    <t>Kaiser HSA - 4085,  Employee  -  only,  20-23 hours</t>
  </si>
  <si>
    <t>Kaiser HSA - 4085,  Employee  +  1,  30+ hours</t>
  </si>
  <si>
    <t>Kaiser HSA - 4085,  Employee  +  1,  24-29 hours</t>
  </si>
  <si>
    <t>Kaiser HSA - 4085,  Employee  +  1,  20-23 hours</t>
  </si>
  <si>
    <t>Kaiser HSA - 4085,  Family,  30+ hours</t>
  </si>
  <si>
    <t>Kaiser HSA - 4085,  Family,  24-29 hours</t>
  </si>
  <si>
    <t>Kaiser HSA - 4085,  Family,  20-23 hours</t>
  </si>
  <si>
    <t>BlueShield PPO - 5119,  Employee  -  only,  30+ hours</t>
  </si>
  <si>
    <t>BlueShield PPO - 5119,  Employee  -  only,  24-29 hours</t>
  </si>
  <si>
    <t>BlueShield PPO - 5119,  Employee  -  only,  20-23 hours</t>
  </si>
  <si>
    <t>BlueShield PPO - 5119,  Employee  +  1,  30+ hours</t>
  </si>
  <si>
    <t>BlueShield PPO - 5119,  Employee  +  1,  24-29 hours</t>
  </si>
  <si>
    <t>BlueShield PPO - 5119,  Employee  +  1,  20-23 hours</t>
  </si>
  <si>
    <t>BlueShield PPO - 5119,  Family,  30+ hours</t>
  </si>
  <si>
    <t>BlueShield PPO - 5119,  Family,  24-29 hours</t>
  </si>
  <si>
    <t>BlueShield PPO - 5119,  Family,  20-23 hours</t>
  </si>
  <si>
    <t>BlueShield HSA - 5070,  Employee  -  only,  30+ hours</t>
  </si>
  <si>
    <t>BlueShield HSA - 5070,  Employee  -  only,  24-29 hours</t>
  </si>
  <si>
    <t>BlueShield HSA - 5070,  Employee  -  only,  20-23 hours</t>
  </si>
  <si>
    <t>BlueShield HSA - 5070,  Employee  +  1,  30+ hours</t>
  </si>
  <si>
    <t>BlueShield HSA - 5070,  Employee  +  1,  24-29 hours</t>
  </si>
  <si>
    <t>BlueShield HSA - 5070,  Employee  +  1,  20-23 hours</t>
  </si>
  <si>
    <t>BlueShield HSA - 5070,  Family,  30+ hours</t>
  </si>
  <si>
    <t>BlueShield HSA - 5070,  Family,  24-29 hours</t>
  </si>
  <si>
    <t>BlueShield HSA - 5070,  Family,  20-23 hours</t>
  </si>
  <si>
    <t>BlueShield EPO - 5139,  Employee  -  only,  30+ hours</t>
  </si>
  <si>
    <t>BlueShield EPO - 5139,  Employee  -  only,  24-29 hours</t>
  </si>
  <si>
    <t>BlueShield EPO - 5139,  Employee  -  only,  20-23 hours</t>
  </si>
  <si>
    <t>BlueShield EPO - 5139,  Employee  +  1,  30+ hours</t>
  </si>
  <si>
    <t>BlueShield EPO - 5139,  Employee  +  1,  24-29 hours</t>
  </si>
  <si>
    <t>BlueShield EPO - 5139,  Employee  +  1,  20-23 hours</t>
  </si>
  <si>
    <t>BlueShield EPO - 5139,  Family,  30+ hours</t>
  </si>
  <si>
    <t>BlueShield EPO - 5139,  Family,  24-29 hours</t>
  </si>
  <si>
    <t>BlueShield EPO - 5139,  Family,  20-23 hours</t>
  </si>
  <si>
    <t>VSP Vision - Low,  Employee  -  only,  30+ hours</t>
  </si>
  <si>
    <t>VSP Vision - Low,  Employee  -  only,  24-29 hours</t>
  </si>
  <si>
    <t>VSP Vision - Low,  Employee  -  only,  20-23 hours</t>
  </si>
  <si>
    <t>VSP Vision - Low,  Employee  +  spouse,  30+ hours</t>
  </si>
  <si>
    <t>VSP Vision - Low,  Employee  +  spouse,  24-29 hours</t>
  </si>
  <si>
    <t>VSP Vision - Low,  Employee  +  spouse,  20-23 hours</t>
  </si>
  <si>
    <t>VSP Vision - Low,  Employee  +  child(ren),  30+ hours</t>
  </si>
  <si>
    <t>VSP Vision - Low,  Employee  +  child(ren),  24-29 hours</t>
  </si>
  <si>
    <t>VSP Vision - Low,  Employee  +  child(ren),  20-23 hours</t>
  </si>
  <si>
    <t>VSP Vision - Low,  Employee  +  Family,  30+ hours</t>
  </si>
  <si>
    <t>VSP Vision - Low,  Employee  +  Family,  24-29 hours</t>
  </si>
  <si>
    <t>VSP Vision - Low,  Employee  +  Family,  20-23 hours</t>
  </si>
  <si>
    <t>VSP Vision - High,  Employee  -  only,  30+ hours</t>
  </si>
  <si>
    <t>VSP Vision - High,  Employee  -  only,  24-29 hours</t>
  </si>
  <si>
    <t>VSP Vision - High,  Employee  -  only,  20-23 hours</t>
  </si>
  <si>
    <t>VSP Vision - High,  Employee  +  spouse,  30+ hours</t>
  </si>
  <si>
    <t>VSP Vision - High,  Employee  +  spouse,  24-29 hours</t>
  </si>
  <si>
    <t>VSP Vision - High,  Employee  +  spouse,  20-23 hours</t>
  </si>
  <si>
    <t>VSP Vision - High,  Employee  +  child(ren),  30+ hours</t>
  </si>
  <si>
    <t>VSP Vision - High,  Employee  +  child(ren),  24-29 hours</t>
  </si>
  <si>
    <t>VSP Vision - High,  Employee  +  child(ren),  20-23 hours</t>
  </si>
  <si>
    <t>VSP Vision - High,  Employee  +  Family,  30+ hours</t>
  </si>
  <si>
    <t>VSP Vision - High,  Employee  +  Family,  24-29 hours</t>
  </si>
  <si>
    <t>VSP Vision - High,  Employee  +  Family,  20-23 hours</t>
  </si>
  <si>
    <t>Delta Dental - Low,  Employee  -  only,  30+ hours</t>
  </si>
  <si>
    <t>Delta Dental - Low,  Employee  -  only,  24-29 hours</t>
  </si>
  <si>
    <t>Delta Dental - Low,  Employee  -  only,  20-23 hours</t>
  </si>
  <si>
    <t>Delta Dental - Low,  Employee  +  spouse,  30+ hours</t>
  </si>
  <si>
    <t>Delta Dental - Low,  Employee  +  spouse,  24-29 hours</t>
  </si>
  <si>
    <t>Delta Dental - Low,  Employee  +  spouse,  20-23 hours</t>
  </si>
  <si>
    <t>Delta Dental - Low,  Employee  +  child(ren),  30+ hours</t>
  </si>
  <si>
    <t>Delta Dental - Low,  Employee  +  child(ren),  24-29 hours</t>
  </si>
  <si>
    <t>Delta Dental - Low,  Employee  +  child(ren),  20-23 hours</t>
  </si>
  <si>
    <t>Delta Dental - Low,  Employee  +  Family,  30+ hours</t>
  </si>
  <si>
    <t>Delta Dental - Low,  Employee  +  Family,  24-29 hours</t>
  </si>
  <si>
    <t>Delta Dental - Low,  Employee  +  Family,  20-23 hours</t>
  </si>
  <si>
    <t>Delta Dental - High,  Employee  -  only,  30+ hours</t>
  </si>
  <si>
    <t>Delta Dental - High,  Employee  -  only,  24-29 hours</t>
  </si>
  <si>
    <t>Delta Dental - High,  Employee  -  only,  20-23 hours</t>
  </si>
  <si>
    <t>Delta Dental - High,  Employee  +  spouse,  30+ hours</t>
  </si>
  <si>
    <t>Delta Dental - High,  Employee  +  spouse,  24-29 hours</t>
  </si>
  <si>
    <t>Delta Dental - High,  Employee  +  spouse,  20-23 hours</t>
  </si>
  <si>
    <t>Delta Dental - High,  Employee  +  child(ren),  30+ hours</t>
  </si>
  <si>
    <t>Delta Dental - High,  Employee  +  child(ren),  24-29 hours</t>
  </si>
  <si>
    <t>Delta Dental - High,  Employee  +  child(ren),  20-23 hours</t>
  </si>
  <si>
    <t>Delta Dental - High,  Employee  +  Family,  30+ hours</t>
  </si>
  <si>
    <t>Delta Dental - High,  Employee  +  Family,  24-29 hours</t>
  </si>
  <si>
    <t>Delta Dental - High,  Employee  +  Family,  20-23 hours</t>
  </si>
  <si>
    <r>
      <rPr>
        <sz val="9"/>
        <color rgb="FF231F20"/>
        <rFont val="Times New Roman"/>
        <family val="1"/>
      </rPr>
      <t>Employee  -  only</t>
    </r>
  </si>
  <si>
    <r>
      <rPr>
        <sz val="9"/>
        <color rgb="FF231F20"/>
        <rFont val="Times New Roman"/>
        <family val="1"/>
      </rPr>
      <t>Employee  +  1</t>
    </r>
  </si>
  <si>
    <r>
      <rPr>
        <sz val="9"/>
        <color rgb="FF231F20"/>
        <rFont val="Times New Roman"/>
        <family val="1"/>
      </rPr>
      <t>Family</t>
    </r>
  </si>
  <si>
    <r>
      <rPr>
        <sz val="9"/>
        <color rgb="FF231F20"/>
        <rFont val="Times New Roman"/>
        <family val="1"/>
      </rPr>
      <t>Employee  +  spouse</t>
    </r>
  </si>
  <si>
    <r>
      <rPr>
        <sz val="9"/>
        <color rgb="FF231F20"/>
        <rFont val="Times New Roman"/>
        <family val="1"/>
      </rPr>
      <t>Employee  +  child(ren)</t>
    </r>
  </si>
  <si>
    <r>
      <rPr>
        <sz val="9"/>
        <color rgb="FF231F20"/>
        <rFont val="Times New Roman"/>
        <family val="1"/>
      </rPr>
      <t>Employee  +  Family</t>
    </r>
  </si>
  <si>
    <r>
      <rPr>
        <sz val="9"/>
        <color rgb="FF231F20"/>
        <rFont val="Times New Roman"/>
        <family val="1"/>
      </rPr>
      <t>Kaiser EPO - 4063</t>
    </r>
  </si>
  <si>
    <r>
      <rPr>
        <sz val="9"/>
        <color rgb="FF231F20"/>
        <rFont val="Times New Roman"/>
        <family val="1"/>
      </rPr>
      <t>Kaiser HSA - 4085</t>
    </r>
  </si>
  <si>
    <r>
      <rPr>
        <sz val="9"/>
        <color rgb="FF231F20"/>
        <rFont val="Times New Roman"/>
        <family val="1"/>
      </rPr>
      <t>BlueShield PPO - 5119</t>
    </r>
  </si>
  <si>
    <r>
      <rPr>
        <sz val="9"/>
        <color rgb="FF231F20"/>
        <rFont val="Times New Roman"/>
        <family val="1"/>
      </rPr>
      <t>BlueShield HSA - 5070</t>
    </r>
  </si>
  <si>
    <r>
      <rPr>
        <sz val="9"/>
        <color rgb="FF231F20"/>
        <rFont val="Times New Roman"/>
        <family val="1"/>
      </rPr>
      <t>BlueShield EPO - 5139</t>
    </r>
  </si>
  <si>
    <r>
      <rPr>
        <sz val="9"/>
        <color rgb="FF231F20"/>
        <rFont val="Times New Roman"/>
        <family val="1"/>
      </rPr>
      <t>VSP Vision - Low</t>
    </r>
  </si>
  <si>
    <r>
      <rPr>
        <sz val="9"/>
        <color rgb="FF231F20"/>
        <rFont val="Times New Roman"/>
        <family val="1"/>
      </rPr>
      <t>VSP Vision - High</t>
    </r>
  </si>
  <si>
    <r>
      <rPr>
        <sz val="9"/>
        <color rgb="FF231F20"/>
        <rFont val="Times New Roman"/>
        <family val="1"/>
      </rPr>
      <t>Delta Dental - Low</t>
    </r>
  </si>
  <si>
    <r>
      <rPr>
        <sz val="9"/>
        <color rgb="FF231F20"/>
        <rFont val="Times New Roman"/>
        <family val="1"/>
      </rPr>
      <t>Delta Dental - High</t>
    </r>
  </si>
  <si>
    <t>Medical</t>
  </si>
  <si>
    <t>Plan Selection</t>
  </si>
  <si>
    <t>MEDICAL TABLE</t>
  </si>
  <si>
    <t>VISION TABLE</t>
  </si>
  <si>
    <t>DENTAL TABLE</t>
  </si>
  <si>
    <t>G1. Lay Benefits Worksheet</t>
  </si>
  <si>
    <t>Health Benefit:</t>
  </si>
  <si>
    <t>Core Life &amp; AD&amp;D</t>
  </si>
  <si>
    <r>
      <rPr>
        <b/>
        <sz val="12"/>
        <color rgb="FFFF0000"/>
        <rFont val="Times New Roman"/>
        <family val="1"/>
      </rPr>
      <t>ESTIMATED*:</t>
    </r>
    <r>
      <rPr>
        <b/>
        <sz val="12"/>
        <color rgb="FF0000FF"/>
        <rFont val="Times New Roman"/>
        <family val="1"/>
      </rPr>
      <t xml:space="preserve"> Employer premium/ month</t>
    </r>
  </si>
  <si>
    <t>C.6</t>
  </si>
  <si>
    <t xml:space="preserve">Mass Offerings: If the priest is Tier 2, add to base salary: </t>
  </si>
  <si>
    <t xml:space="preserve">Funeral Supplement: If the priest is Option 2, reduce from base salary: </t>
  </si>
  <si>
    <r>
      <t>Input amounts for Priest Retirement &amp; Health Insurance (Refer to letter from Tom McNamara and also to amount</t>
    </r>
    <r>
      <rPr>
        <b/>
        <sz val="10"/>
        <color rgb="FFC00000"/>
        <rFont val="Arial"/>
        <family val="2"/>
      </rPr>
      <t xml:space="preserve"> indicated in </t>
    </r>
    <r>
      <rPr>
        <b/>
        <sz val="10"/>
        <color rgb="FFFF0000"/>
        <rFont val="Arial"/>
        <family val="2"/>
      </rPr>
      <t xml:space="preserve">RED on the page, i.e. Priest Retirement and Priest Health Benefits amounts). </t>
    </r>
  </si>
  <si>
    <t>Increase</t>
  </si>
  <si>
    <t>Input estimated billing to Cell 'O316'</t>
  </si>
  <si>
    <t>Auto Insurance (max $2,250 per year, per priest)</t>
  </si>
  <si>
    <t xml:space="preserve">H. </t>
  </si>
  <si>
    <t>Estimated Assessment</t>
  </si>
  <si>
    <t>Min Offt'y</t>
  </si>
  <si>
    <t>Max Offt'y</t>
  </si>
  <si>
    <t>Assm't</t>
  </si>
  <si>
    <t>RATE SCHEDULE</t>
  </si>
  <si>
    <t>WORKSHEET</t>
  </si>
  <si>
    <t>Equals: Net Offertory Subject to Assessment</t>
  </si>
  <si>
    <t>B. Trial Balances  - amounts automatically transfer to the Summary worksheets (on Tab "H")</t>
  </si>
  <si>
    <r>
      <rPr>
        <sz val="10"/>
        <color theme="10"/>
        <rFont val="Geneva"/>
      </rPr>
      <t xml:space="preserve">Link:   </t>
    </r>
    <r>
      <rPr>
        <u/>
        <sz val="10"/>
        <color theme="10"/>
        <rFont val="Geneva"/>
      </rPr>
      <t>https://www.scd.org/special-collections</t>
    </r>
  </si>
  <si>
    <t>Health Benefits</t>
  </si>
  <si>
    <t>Increase - Medical - Kaiser</t>
  </si>
  <si>
    <t>Increase - Medical - Blue Shield</t>
  </si>
  <si>
    <t>Increase - Dental</t>
  </si>
  <si>
    <t>Increase - Vision</t>
  </si>
  <si>
    <r>
      <t xml:space="preserve">E. PLEASE DETAIL = </t>
    </r>
    <r>
      <rPr>
        <sz val="12"/>
        <rFont val="Arial"/>
        <family val="2"/>
      </rPr>
      <t xml:space="preserve">
</t>
    </r>
    <r>
      <rPr>
        <sz val="9"/>
        <rFont val="Arial"/>
        <family val="2"/>
      </rPr>
      <t xml:space="preserve">Please provide explanation and plan for resolution if budget for next fiscal year is more than 10% unfavorable variance vs the projected actual (meaning the % difference is negative by 10% or more). </t>
    </r>
  </si>
  <si>
    <r>
      <rPr>
        <b/>
        <u/>
        <sz val="12"/>
        <rFont val="Arial"/>
        <family val="2"/>
      </rPr>
      <t>NOTE:</t>
    </r>
    <r>
      <rPr>
        <sz val="12"/>
        <rFont val="Arial"/>
        <family val="2"/>
      </rPr>
      <t xml:space="preserve"> Please provide an explanation for all budget deficits.</t>
    </r>
  </si>
  <si>
    <r>
      <t xml:space="preserve">Vision 
</t>
    </r>
    <r>
      <rPr>
        <sz val="10"/>
        <color rgb="FF0000FF"/>
        <rFont val="Arial"/>
        <family val="2"/>
      </rPr>
      <t>(per month)</t>
    </r>
  </si>
  <si>
    <t>&lt;--- enter in Tab G, Column G</t>
  </si>
  <si>
    <t>&lt;--- enter in Tab G, Column H</t>
  </si>
  <si>
    <t>&lt;--- enter in Tab G, Column I</t>
  </si>
  <si>
    <t>&lt;--- enter in Tab G, Column M</t>
  </si>
  <si>
    <r>
      <t xml:space="preserve">&lt;Car Allowance&gt; </t>
    </r>
    <r>
      <rPr>
        <sz val="10"/>
        <color rgb="FFFF0000"/>
        <rFont val="Arial"/>
        <family val="2"/>
      </rPr>
      <t xml:space="preserve">- </t>
    </r>
    <r>
      <rPr>
        <sz val="9"/>
        <color rgb="FFFF0000"/>
        <rFont val="Arial"/>
        <family val="2"/>
      </rPr>
      <t>Enter this amount, as a negative for EACH priest using a parish (i.e. not his own)car.</t>
    </r>
  </si>
  <si>
    <r>
      <rPr>
        <b/>
        <sz val="10"/>
        <color rgb="FFFF0000"/>
        <rFont val="Arial"/>
        <family val="2"/>
      </rPr>
      <t>Mass Offerings-</t>
    </r>
    <r>
      <rPr>
        <sz val="10"/>
        <color rgb="FFFF0000"/>
        <rFont val="Arial"/>
        <family val="2"/>
      </rPr>
      <t xml:space="preserve"> </t>
    </r>
    <r>
      <rPr>
        <sz val="9"/>
        <color rgb="FFFF0000"/>
        <rFont val="Arial"/>
        <family val="2"/>
      </rPr>
      <t>Enter this amount for EACH priest electing "Tier 2"</t>
    </r>
  </si>
  <si>
    <r>
      <t xml:space="preserve">All Souls </t>
    </r>
    <r>
      <rPr>
        <sz val="10"/>
        <color rgb="FFFF0000"/>
        <rFont val="Arial"/>
        <family val="2"/>
      </rPr>
      <t>$600/year</t>
    </r>
  </si>
  <si>
    <t>Funeral supplement</t>
  </si>
  <si>
    <t>Est Amt</t>
  </si>
  <si>
    <t>Plan</t>
  </si>
  <si>
    <t>No coverage</t>
  </si>
  <si>
    <t>Other Lay Employee Benefits</t>
  </si>
  <si>
    <t>Health Insurance</t>
  </si>
  <si>
    <r>
      <rPr>
        <b/>
        <sz val="8"/>
        <color rgb="FF000000"/>
        <rFont val="Arial"/>
        <family val="2"/>
      </rPr>
      <t xml:space="preserve">Core Life/ AD&amp;D </t>
    </r>
    <r>
      <rPr>
        <b/>
        <sz val="8"/>
        <color indexed="8"/>
        <rFont val="Arial"/>
        <family val="2"/>
      </rPr>
      <t xml:space="preserve">
</t>
    </r>
    <r>
      <rPr>
        <sz val="8"/>
        <color rgb="FF0000FF"/>
        <rFont val="Arial"/>
        <family val="2"/>
      </rPr>
      <t>(per month)</t>
    </r>
  </si>
  <si>
    <r>
      <t xml:space="preserve">LTD 
</t>
    </r>
    <r>
      <rPr>
        <sz val="8"/>
        <color rgb="FF0000FF"/>
        <rFont val="Arial"/>
        <family val="2"/>
      </rPr>
      <t>(per month)</t>
    </r>
  </si>
  <si>
    <t>H.1</t>
  </si>
  <si>
    <t>H.2</t>
  </si>
  <si>
    <t>GL 601.3</t>
  </si>
  <si>
    <t>GL 603.1</t>
  </si>
  <si>
    <t>GL 603.2</t>
  </si>
  <si>
    <t>Other (Specify__________ )</t>
  </si>
  <si>
    <t>____________</t>
  </si>
  <si>
    <t>NAME</t>
  </si>
  <si>
    <t>Religious  Employee Monthly Insurance - Detail</t>
  </si>
  <si>
    <t>Lay Employee Monthly Insurance - Detail</t>
  </si>
  <si>
    <r>
      <t xml:space="preserve">Medical 
</t>
    </r>
    <r>
      <rPr>
        <sz val="10"/>
        <color rgb="FF0000FF"/>
        <rFont val="Arial"/>
        <family val="2"/>
      </rPr>
      <t>(per month)</t>
    </r>
  </si>
  <si>
    <r>
      <t xml:space="preserve">Dental 
</t>
    </r>
    <r>
      <rPr>
        <sz val="10"/>
        <color rgb="FF0000FF"/>
        <rFont val="Arial"/>
        <family val="2"/>
      </rPr>
      <t>(per month)</t>
    </r>
  </si>
  <si>
    <r>
      <t xml:space="preserve">The  Diocese  adopts  a Tier I  and  Tier  II  system  for  Mass  Offerings  only  for  all  priests  in  active ministry  assigned  by  the  Diocesan  Bishop. The  election  to  change  between  Tier  I  and  Tier  II  can  only  be  exercised  at  the  beginning  of each  fiscal  year  or  upon  change  of  assignment. 
</t>
    </r>
    <r>
      <rPr>
        <b/>
        <sz val="8"/>
        <color rgb="FF0000FF"/>
        <rFont val="Arial"/>
        <family val="2"/>
      </rPr>
      <t xml:space="preserve">Tier  I  – </t>
    </r>
    <r>
      <rPr>
        <sz val="8"/>
        <color rgb="FF0000FF"/>
        <rFont val="Arial"/>
        <family val="2"/>
      </rPr>
      <t xml:space="preserve"> The  priest  retains  the  allowed  Mass  offerings  only  (i.e.,  one  offering  per  day, regardless  of  the  number  of  Masses  in  a  day  or  the  number  of  intentions  per  Mass).  All other  offerings  received  must  be  turned  in  to  the  priest’s  source  of  income.  Under  this method  the  offerings  are  not  included  on  a  Priest’s  Form  W-2,  and  therefore,  he  is responsible for  the  reporting  of  offering  income  on  his  personal  tax  returns. 
</t>
    </r>
    <r>
      <rPr>
        <b/>
        <sz val="8"/>
        <color rgb="FF0000FF"/>
        <rFont val="Arial"/>
        <family val="2"/>
      </rPr>
      <t xml:space="preserve">Tier  II  – </t>
    </r>
    <r>
      <rPr>
        <sz val="8"/>
        <color rgb="FF0000FF"/>
        <rFont val="Arial"/>
        <family val="2"/>
      </rPr>
      <t xml:space="preserve"> The  Priest  turns  in  all  offerings  including  Mass  offerings to his source of income, and in  lieu  thereof,  receives  a  guarantee  fixed  amount  of  $300  per  month  which  is  included  on Form  W-2.</t>
    </r>
  </si>
  <si>
    <r>
      <rPr>
        <b/>
        <sz val="8"/>
        <color rgb="FF0000FF"/>
        <rFont val="Arial"/>
        <family val="2"/>
      </rPr>
      <t xml:space="preserve">Option 1 - </t>
    </r>
    <r>
      <rPr>
        <sz val="8"/>
        <color rgb="FF0000FF"/>
        <rFont val="Arial"/>
        <family val="2"/>
      </rPr>
      <t xml:space="preserve">Priest receives $200/month increased base salary and all funeral stipends (honorariums) go to the parish. Stipends are included on Priest W-2 form. (For calculation purposes this is already included in the 'base salary' amount)
</t>
    </r>
    <r>
      <rPr>
        <b/>
        <sz val="8"/>
        <color rgb="FF0000FF"/>
        <rFont val="Arial"/>
        <family val="2"/>
      </rPr>
      <t>Option 2</t>
    </r>
    <r>
      <rPr>
        <sz val="8"/>
        <color rgb="FF0000FF"/>
        <rFont val="Arial"/>
        <family val="2"/>
      </rPr>
      <t xml:space="preserve"> - Priest retains all funeral offerings (honorariums), base salary is reduced by $200/month.  </t>
    </r>
  </si>
  <si>
    <t>GL 601.1 and 601.2</t>
  </si>
  <si>
    <t>per H Summary</t>
  </si>
  <si>
    <t>DIFFERENCE</t>
  </si>
  <si>
    <t>OPERATING EXPENSE</t>
  </si>
  <si>
    <t>NON OPERATNG NET</t>
  </si>
  <si>
    <t>Hrs
/wk</t>
  </si>
  <si>
    <t>Sal</t>
  </si>
  <si>
    <t>4. Input the data to appropriate row, in Column K</t>
  </si>
  <si>
    <t>2024-25</t>
  </si>
  <si>
    <r>
      <t xml:space="preserve">BEGINNING CASH BALANCE - JULY 1,2023 </t>
    </r>
    <r>
      <rPr>
        <i/>
        <sz val="10"/>
        <color rgb="FF000000"/>
        <rFont val="Arial"/>
        <family val="2"/>
      </rPr>
      <t>(same as ending balance @ 6/30/23)</t>
    </r>
  </si>
  <si>
    <t>2023-24 'Projected' operating income &lt;loss&gt;, above, cell I61</t>
  </si>
  <si>
    <t>2024-25 Non-Op Income and Expense above, cell I82</t>
  </si>
  <si>
    <t>ENDING CASH FY23-24/  BEGINNING CASH FY24-25</t>
  </si>
  <si>
    <t>2024-25 Budgeted' net income &lt;loss&gt;, above, cell L61</t>
  </si>
  <si>
    <t>2024-25 Non-Op Income and Expense above, cell L82</t>
  </si>
  <si>
    <t>ENDING CASH BALANCE - JUNE 30, 2025</t>
  </si>
  <si>
    <t>2025-26</t>
  </si>
  <si>
    <t xml:space="preserve">CELL L89….Enter parish Cash balance as of 6/30/24 (from QuickBooks Balance sheet 6/30/2024). </t>
  </si>
  <si>
    <t xml:space="preserve">Sign and submit this page with the parish budget on or before 6/30/25. When complete: 
1. Email this completed excel budget template to your Parish Financial Services Coordinator (PFSC) 
2. Scan the completed signature page and send it to your PFSC
    - Antonette Agustin (aagustin@scd.org) or 
    - Ron Hamilton (rhamilton@scd.org) </t>
  </si>
  <si>
    <t xml:space="preserve">Special Collections to be taken: </t>
  </si>
  <si>
    <t>Balance Sheet</t>
  </si>
  <si>
    <t>PFI Loan Payments (Balance Sheet)</t>
  </si>
  <si>
    <t>PFI Loan Payments</t>
  </si>
  <si>
    <t xml:space="preserve">Please incorporate the base salary increase plus any applicable years-of-service increase (as discussed in the Budget Assumptions Letter) in the calculation. </t>
  </si>
  <si>
    <r>
      <rPr>
        <u/>
        <sz val="11"/>
        <color rgb="FF0000FF"/>
        <rFont val="Arial"/>
        <family val="2"/>
      </rPr>
      <t>RE: HEALTH BENEFITS MONTHLY COSTS</t>
    </r>
    <r>
      <rPr>
        <i/>
        <sz val="9"/>
        <color rgb="FF0000FF"/>
        <rFont val="Arial"/>
        <family val="2"/>
      </rPr>
      <t xml:space="preserve">
To derive estimated 2025-26 benefits cost (per month), there are options</t>
    </r>
    <r>
      <rPr>
        <sz val="9"/>
        <color rgb="FF0000FF"/>
        <rFont val="Arial"/>
        <family val="2"/>
      </rPr>
      <t xml:space="preserve">: 
</t>
    </r>
    <r>
      <rPr>
        <b/>
        <sz val="9"/>
        <color rgb="FF0000FF"/>
        <rFont val="Arial"/>
        <family val="2"/>
      </rPr>
      <t>OPTION 1</t>
    </r>
    <r>
      <rPr>
        <sz val="9"/>
        <color rgb="FF0000FF"/>
        <rFont val="Arial"/>
        <family val="2"/>
      </rPr>
      <t xml:space="preserve">: Make calculations using the dropdown table below, which provides ESTIMATED MONTHLY EMPLOYER cost. This cost is calculated as 2024-25 actuals + estimated 2025-26 cost increase. 
</t>
    </r>
    <r>
      <rPr>
        <b/>
        <sz val="9"/>
        <color rgb="FF0000FF"/>
        <rFont val="Arial"/>
        <family val="2"/>
      </rPr>
      <t>OPTION 2</t>
    </r>
    <r>
      <rPr>
        <sz val="9"/>
        <color rgb="FF0000FF"/>
        <rFont val="Arial"/>
        <family val="2"/>
      </rPr>
      <t xml:space="preserve">: Make calculations using the 2025-26 Benefits Calc. worksheet (when available). OVERRIDE THE AMOUNTS IN COLUMNS E, H, K to THE MONTHLY EMPLOYER ACTUAL COSTS. </t>
    </r>
  </si>
  <si>
    <r>
      <rPr>
        <u/>
        <sz val="11"/>
        <color rgb="FF0000FF"/>
        <rFont val="Arial"/>
        <family val="2"/>
      </rPr>
      <t>RE: HEALTH BENEFITS MONTHLY COSTS</t>
    </r>
    <r>
      <rPr>
        <i/>
        <sz val="9"/>
        <color rgb="FF0000FF"/>
        <rFont val="Arial"/>
        <family val="2"/>
      </rPr>
      <t xml:space="preserve">
To derive estimated 2025-26 benefits cost (per month), there are options</t>
    </r>
    <r>
      <rPr>
        <sz val="9"/>
        <color rgb="FF0000FF"/>
        <rFont val="Arial"/>
        <family val="2"/>
      </rPr>
      <t xml:space="preserve">: 
</t>
    </r>
    <r>
      <rPr>
        <b/>
        <sz val="9"/>
        <color rgb="FF0000FF"/>
        <rFont val="Arial"/>
        <family val="2"/>
      </rPr>
      <t>OPTION 1</t>
    </r>
    <r>
      <rPr>
        <sz val="9"/>
        <color rgb="FF0000FF"/>
        <rFont val="Arial"/>
        <family val="2"/>
      </rPr>
      <t xml:space="preserve">: Make calculations using the dropdown table below, which provides ESTIMATED MONTHLY EMPLOYER cost. Assume the employee will select the SAME PLAN IN 25-26 as in 24-25 - per the RETA BILL. This cost is calculated as 2024-25 actuals + estimated 2025-26 cost increase) 
</t>
    </r>
    <r>
      <rPr>
        <b/>
        <sz val="9"/>
        <color rgb="FF0000FF"/>
        <rFont val="Arial"/>
        <family val="2"/>
      </rPr>
      <t>OPTION 2:</t>
    </r>
    <r>
      <rPr>
        <sz val="9"/>
        <color rgb="FF0000FF"/>
        <rFont val="Arial"/>
        <family val="2"/>
      </rPr>
      <t xml:space="preserve"> Make calculations using the 2025-26 Benefits Calc. worksheet (when available). OVERRIDE THE AMOUNTS IN COLUMNS I, L, O to THE MONTHLY EMPLOYER ACTUAL COSTS. </t>
    </r>
  </si>
  <si>
    <t>1. Operating Income/ Loss</t>
  </si>
  <si>
    <t>2. Net Income/Loss</t>
  </si>
  <si>
    <r>
      <t xml:space="preserve">If budget shows a net operating loss </t>
    </r>
    <r>
      <rPr>
        <b/>
        <sz val="11"/>
        <color rgb="FFFF0000"/>
        <rFont val="Arial"/>
        <family val="2"/>
      </rPr>
      <t>(i.e. if #1 above, which is also TAB H - cell L61, is a negative amount),</t>
    </r>
    <r>
      <rPr>
        <sz val="11"/>
        <rFont val="Arial"/>
        <family val="2"/>
      </rPr>
      <t xml:space="preserve"> provide an explanation of how this deficit will be resolved/funded in the box below. 
For example, parish may state that the deficit may be resolved by using funds available in local checking or savings accounts, or via draw from other parish accounts, or by some other means. 
If the deficit will be funded from PFI and/or Endowment withdrawals, please also state the current available balances in the account(s). </t>
    </r>
  </si>
  <si>
    <t>Employer Premium 2025-26</t>
  </si>
  <si>
    <t>Monthly Premium 2025-26</t>
  </si>
  <si>
    <t>Employee Premium 2025-26</t>
  </si>
  <si>
    <t>2026-27</t>
  </si>
  <si>
    <t>D. 
2026-27
BUDGET</t>
  </si>
  <si>
    <t>'26-27 Budget 
vs 
'25-26 Proj Actual</t>
  </si>
  <si>
    <r>
      <rPr>
        <i/>
        <sz val="10"/>
        <rFont val="Arial"/>
        <family val="2"/>
      </rPr>
      <t>Column I -</t>
    </r>
    <r>
      <rPr>
        <sz val="10"/>
        <rFont val="Arial"/>
        <family val="2"/>
      </rPr>
      <t xml:space="preserve"> Run QuickBooks report - "Profit and Loss Standard: for last fiscal year 
(7/1/24 - 6/30/25)</t>
    </r>
  </si>
  <si>
    <t>1. Period = last fiscal year 7/1/24- 6/30/25</t>
  </si>
  <si>
    <t>1. Period = this fiscal year, year-to-date (7/1/25 thru date you want to present)</t>
  </si>
  <si>
    <r>
      <rPr>
        <i/>
        <sz val="10"/>
        <rFont val="Arial"/>
        <family val="2"/>
      </rPr>
      <t xml:space="preserve">Column L </t>
    </r>
    <r>
      <rPr>
        <sz val="10"/>
        <rFont val="Arial"/>
        <family val="2"/>
      </rPr>
      <t xml:space="preserve">- Input the budgeted amounts for the fiscal year 2025-2026….from the 'final' budget your parish submitted. </t>
    </r>
  </si>
  <si>
    <r>
      <rPr>
        <i/>
        <sz val="10"/>
        <rFont val="Arial"/>
        <family val="2"/>
      </rPr>
      <t xml:space="preserve">Column M </t>
    </r>
    <r>
      <rPr>
        <sz val="10"/>
        <rFont val="Arial"/>
        <family val="2"/>
      </rPr>
      <t xml:space="preserve">- Input your projected actual income/expense for each line item in this column. These numbers should be your projection for the </t>
    </r>
    <r>
      <rPr>
        <b/>
        <u/>
        <sz val="10"/>
        <rFont val="Arial"/>
        <family val="2"/>
      </rPr>
      <t>entire fiscal year of 7/1/25 - 6/30/26.</t>
    </r>
  </si>
  <si>
    <t>Column I - Actual - Input actual 2024/25 Assessment billed</t>
  </si>
  <si>
    <t>Column K - YTD Actual - Input YTD actual 2025/26 Assessment paid</t>
  </si>
  <si>
    <t>Column L - Budget - Input budgeted 2025/26 Assessment billed</t>
  </si>
  <si>
    <t>Column M - Projected - Input total 2025/26 Assessment billed</t>
  </si>
  <si>
    <t xml:space="preserve">Column O - 2027 Budget: You may use the calculator to the right to estimate 2026-27 Assessment. </t>
  </si>
  <si>
    <t>Forecast as best as possible the salaries for the fiscal year 7/1/26 - 6/30/27</t>
  </si>
  <si>
    <t>Budget/ Estimated billing 7/1/2026</t>
  </si>
  <si>
    <t>ENTER: Billed for FY25/26 on 7/1/2025</t>
  </si>
  <si>
    <r>
      <rPr>
        <b/>
        <sz val="10"/>
        <color rgb="FF0000FF"/>
        <rFont val="Arial"/>
        <family val="2"/>
      </rPr>
      <t>ENTER AMOUNT:</t>
    </r>
    <r>
      <rPr>
        <sz val="10"/>
        <color rgb="FF0000FF"/>
        <rFont val="Arial"/>
        <family val="2"/>
      </rPr>
      <t xml:space="preserve"> Offertory: Acct 501 7/1/25 - 6/30/26</t>
    </r>
  </si>
  <si>
    <r>
      <rPr>
        <b/>
        <sz val="10"/>
        <color rgb="FF0000FF"/>
        <rFont val="Arial"/>
        <family val="2"/>
      </rPr>
      <t>ENTER AMOUNT</t>
    </r>
    <r>
      <rPr>
        <sz val="10"/>
        <color rgb="FF0000FF"/>
        <rFont val="Arial"/>
        <family val="2"/>
      </rPr>
      <t>: Less: Estimated Loan Interest Expense (from PFI Stmt) 2025-26</t>
    </r>
  </si>
  <si>
    <t>Budget/ Estimated assessment 2026-27</t>
  </si>
  <si>
    <t>Minimum hourly wage is $16.90/hour</t>
  </si>
  <si>
    <t>Minimum salaried compensation is $70,304/year</t>
  </si>
  <si>
    <t>As of 3/1/2026, interest rate paid on parish deposits is 3.50%. Changes are communicated via the "Weekly News"</t>
  </si>
  <si>
    <t>As of 3/1/2026, interest rate charged for loans is 4.00%. Changes are communicated via the "Weekly News"</t>
  </si>
  <si>
    <r>
      <rPr>
        <i/>
        <sz val="10"/>
        <rFont val="Arial"/>
        <family val="2"/>
      </rPr>
      <t xml:space="preserve">Column K </t>
    </r>
    <r>
      <rPr>
        <sz val="10"/>
        <rFont val="Arial"/>
        <family val="2"/>
      </rPr>
      <t>- Run QuickBooks report - "Profit and Loss Standard" for this fiscal year to date 
(from 7/1/25 thru the date you want to present)</t>
    </r>
  </si>
  <si>
    <r>
      <rPr>
        <i/>
        <sz val="10"/>
        <rFont val="Arial"/>
        <family val="2"/>
      </rPr>
      <t>Column O</t>
    </r>
    <r>
      <rPr>
        <sz val="10"/>
        <rFont val="Arial"/>
        <family val="2"/>
      </rPr>
      <t xml:space="preserve"> - Input your budget amounts for the fiscal year 2026-27 except for the data which will be entered on Tabs "C" through "H"….</t>
    </r>
  </si>
  <si>
    <t>Please see the Diocese of Sacramento Remuneration Policy as of 7/1/2025 (or as of 7/1/26 when available) as reference to these amounts</t>
  </si>
  <si>
    <t>https://www.scd.org/sites/default/files/2025-09/Priests%20Remuneration%20Policy%202025July%20Final.pdf</t>
  </si>
  <si>
    <t>Add to base salary, pay ONCE, on 11/30/26 payroll</t>
  </si>
  <si>
    <r>
      <t>2026-27 Budget</t>
    </r>
    <r>
      <rPr>
        <b/>
        <sz val="12"/>
        <color rgb="FF0000FF"/>
        <rFont val="Arial"/>
        <family val="2"/>
      </rPr>
      <t xml:space="preserve">: </t>
    </r>
    <r>
      <rPr>
        <sz val="12"/>
        <color rgb="FF0000FF"/>
        <rFont val="Arial"/>
        <family val="2"/>
      </rPr>
      <t>due 6/30/26</t>
    </r>
  </si>
  <si>
    <r>
      <rPr>
        <u/>
        <sz val="11"/>
        <rFont val="Arial"/>
        <family val="2"/>
      </rPr>
      <t>I have reviewed and approved</t>
    </r>
    <r>
      <rPr>
        <sz val="11"/>
        <rFont val="Arial"/>
        <family val="2"/>
      </rPr>
      <t xml:space="preserve">
a. the attached 2026-27 budget, 
b. the 2025-26 year to date actual with projected actual,
c. (if applicable) resolution of 2025-26 net operating loss</t>
    </r>
  </si>
  <si>
    <r>
      <t>The Parish Finance Council has reviewed and approved</t>
    </r>
    <r>
      <rPr>
        <sz val="11"/>
        <rFont val="Arial"/>
        <family val="2"/>
      </rPr>
      <t xml:space="preserve">
a. the attached 2026-27 budget, 
b. the 2025-26 year to date actual with projected actual,</t>
    </r>
    <r>
      <rPr>
        <u/>
        <sz val="11"/>
        <rFont val="Arial"/>
        <family val="2"/>
      </rPr>
      <t xml:space="preserve">
</t>
    </r>
    <r>
      <rPr>
        <sz val="11"/>
        <rFont val="Arial"/>
        <family val="2"/>
      </rPr>
      <t>c. (if applicable) resolution of 2025-26 net operating loss</t>
    </r>
  </si>
  <si>
    <t>Estimated Employer Premium 2026-27</t>
  </si>
  <si>
    <t>Est 2026-27 Increase</t>
  </si>
  <si>
    <t>Premiums for 2026-27</t>
  </si>
  <si>
    <t>(Assume 3.5%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</si>
</sst>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
    <numFmt numFmtId="165" formatCode="0.00_)"/>
    <numFmt numFmtId="166" formatCode="0.000_)"/>
    <numFmt numFmtId="167" formatCode="0.0_)"/>
    <numFmt numFmtId="168" formatCode="#,##0.0_);\(#,##0.0\)"/>
    <numFmt numFmtId="169" formatCode="_(* #,##0.0_);_(* \(#,##0.0\);_(* &quot;-&quot;??_);_(@_)"/>
    <numFmt numFmtId="170" formatCode="#,##0.000_);\(#,##0.000\)"/>
    <numFmt numFmtId="171" formatCode="mmmm\ d\,\ yyyy"/>
    <numFmt numFmtId="172" formatCode="_(* #,##0_);_(* \(#,##0\);_(* &quot;-&quot;??_);_(@_)"/>
    <numFmt numFmtId="173" formatCode="m/d/yy;@"/>
    <numFmt numFmtId="174" formatCode="[$-409]mmmm\ d\,\ yyyy;@"/>
    <numFmt numFmtId="175" formatCode="0.0%"/>
  </numFmts>
  <fonts count="143">
    <font>
      <sz val="10"/>
      <name val="Geneva"/>
    </font>
    <font>
      <sz val="11"/>
      <color theme="1"/>
      <name val="Calibri"/>
      <family val="2"/>
      <scheme val="minor"/>
    </font>
    <font>
      <sz val="10"/>
      <name val="Arial"/>
      <family val="2"/>
    </font>
    <font>
      <sz val="8"/>
      <name val="Geneva"/>
    </font>
    <font>
      <b/>
      <sz val="10"/>
      <name val="Arial"/>
      <family val="2"/>
    </font>
    <font>
      <sz val="10"/>
      <name val="Arial"/>
      <family val="2"/>
    </font>
    <font>
      <sz val="10"/>
      <color indexed="8"/>
      <name val="Arial"/>
      <family val="2"/>
    </font>
    <font>
      <b/>
      <sz val="14"/>
      <name val="Arial"/>
      <family val="2"/>
    </font>
    <font>
      <b/>
      <sz val="10"/>
      <color indexed="8"/>
      <name val="Arial"/>
      <family val="2"/>
    </font>
    <font>
      <b/>
      <i/>
      <sz val="14"/>
      <color indexed="8"/>
      <name val="Arial"/>
      <family val="2"/>
    </font>
    <font>
      <b/>
      <sz val="14"/>
      <color indexed="8"/>
      <name val="Arial"/>
      <family val="2"/>
    </font>
    <font>
      <sz val="8"/>
      <name val="Arial"/>
      <family val="2"/>
    </font>
    <font>
      <b/>
      <u/>
      <sz val="10"/>
      <color indexed="8"/>
      <name val="Arial"/>
      <family val="2"/>
    </font>
    <font>
      <b/>
      <i/>
      <sz val="10"/>
      <name val="Arial"/>
      <family val="2"/>
    </font>
    <font>
      <sz val="10"/>
      <color indexed="10"/>
      <name val="Arial"/>
      <family val="2"/>
    </font>
    <font>
      <b/>
      <sz val="9"/>
      <color indexed="10"/>
      <name val="Arial"/>
      <family val="2"/>
    </font>
    <font>
      <b/>
      <sz val="10"/>
      <color indexed="10"/>
      <name val="Arial"/>
      <family val="2"/>
    </font>
    <font>
      <b/>
      <i/>
      <sz val="10"/>
      <color indexed="8"/>
      <name val="Arial"/>
      <family val="2"/>
    </font>
    <font>
      <b/>
      <i/>
      <sz val="12"/>
      <color indexed="8"/>
      <name val="Arial"/>
      <family val="2"/>
    </font>
    <font>
      <b/>
      <sz val="12"/>
      <color indexed="8"/>
      <name val="Arial"/>
      <family val="2"/>
    </font>
    <font>
      <b/>
      <i/>
      <sz val="10"/>
      <color indexed="10"/>
      <name val="Arial"/>
      <family val="2"/>
    </font>
    <font>
      <b/>
      <i/>
      <sz val="9"/>
      <color indexed="10"/>
      <name val="Arial"/>
      <family val="2"/>
    </font>
    <font>
      <b/>
      <sz val="12"/>
      <name val="Arial"/>
      <family val="2"/>
    </font>
    <font>
      <b/>
      <i/>
      <sz val="11"/>
      <name val="Arial"/>
      <family val="2"/>
    </font>
    <font>
      <b/>
      <i/>
      <sz val="12"/>
      <color indexed="10"/>
      <name val="Arial"/>
      <family val="2"/>
    </font>
    <font>
      <i/>
      <sz val="10"/>
      <name val="Arial"/>
      <family val="2"/>
    </font>
    <font>
      <sz val="12"/>
      <name val="Arial"/>
      <family val="2"/>
    </font>
    <font>
      <sz val="12"/>
      <name val="Geneva"/>
    </font>
    <font>
      <sz val="10"/>
      <color rgb="FFFF0000"/>
      <name val="Arial"/>
      <family val="2"/>
    </font>
    <font>
      <sz val="14"/>
      <name val="Arial"/>
      <family val="2"/>
    </font>
    <font>
      <sz val="14"/>
      <name val="Geneva"/>
    </font>
    <font>
      <i/>
      <sz val="10"/>
      <name val="Geneva"/>
    </font>
    <font>
      <b/>
      <sz val="12"/>
      <color rgb="FFFF0000"/>
      <name val="Arial"/>
      <family val="2"/>
    </font>
    <font>
      <b/>
      <sz val="13"/>
      <color indexed="8"/>
      <name val="Arial"/>
      <family val="2"/>
    </font>
    <font>
      <sz val="13"/>
      <name val="Geneva"/>
    </font>
    <font>
      <b/>
      <u/>
      <sz val="12"/>
      <name val="Arial"/>
      <family val="2"/>
    </font>
    <font>
      <i/>
      <sz val="8"/>
      <color indexed="8"/>
      <name val="Arial"/>
      <family val="2"/>
    </font>
    <font>
      <i/>
      <sz val="10"/>
      <color indexed="8"/>
      <name val="Arial"/>
      <family val="2"/>
    </font>
    <font>
      <i/>
      <sz val="10"/>
      <color indexed="10"/>
      <name val="Arial"/>
      <family val="2"/>
    </font>
    <font>
      <sz val="9"/>
      <color indexed="8"/>
      <name val="Arial"/>
      <family val="2"/>
    </font>
    <font>
      <sz val="12"/>
      <color indexed="8"/>
      <name val="Arial"/>
      <family val="2"/>
    </font>
    <font>
      <sz val="9"/>
      <name val="Arial"/>
      <family val="2"/>
    </font>
    <font>
      <b/>
      <sz val="10"/>
      <color rgb="FF0000FF"/>
      <name val="Arial"/>
      <family val="2"/>
    </font>
    <font>
      <b/>
      <sz val="14"/>
      <color rgb="FF0000FF"/>
      <name val="Arial"/>
      <family val="2"/>
    </font>
    <font>
      <sz val="10"/>
      <color rgb="FF0000FF"/>
      <name val="Arial"/>
      <family val="2"/>
    </font>
    <font>
      <sz val="14"/>
      <color rgb="FF0000FF"/>
      <name val="Arial"/>
      <family val="2"/>
    </font>
    <font>
      <b/>
      <sz val="12"/>
      <color rgb="FF0000FF"/>
      <name val="Arial"/>
      <family val="2"/>
    </font>
    <font>
      <sz val="10"/>
      <color rgb="FF0000FF"/>
      <name val="Geneva"/>
    </font>
    <font>
      <b/>
      <i/>
      <sz val="10"/>
      <color rgb="FF0000FF"/>
      <name val="Arial"/>
      <family val="2"/>
    </font>
    <font>
      <i/>
      <sz val="10"/>
      <color rgb="FF0000FF"/>
      <name val="Arial"/>
      <family val="2"/>
    </font>
    <font>
      <b/>
      <i/>
      <sz val="14"/>
      <color rgb="FF0000FF"/>
      <name val="Arial"/>
      <family val="2"/>
    </font>
    <font>
      <sz val="8"/>
      <color rgb="FF0000FF"/>
      <name val="Arial"/>
      <family val="2"/>
    </font>
    <font>
      <i/>
      <sz val="8"/>
      <color rgb="FF0000FF"/>
      <name val="Arial"/>
      <family val="2"/>
    </font>
    <font>
      <b/>
      <i/>
      <u/>
      <sz val="14"/>
      <color rgb="FF0000FF"/>
      <name val="Arial"/>
      <family val="2"/>
    </font>
    <font>
      <sz val="22"/>
      <color rgb="FF0000FF"/>
      <name val="Arial"/>
      <family val="2"/>
    </font>
    <font>
      <i/>
      <sz val="14"/>
      <name val="Arial"/>
      <family val="2"/>
    </font>
    <font>
      <b/>
      <i/>
      <sz val="12"/>
      <name val="Arial"/>
      <family val="2"/>
    </font>
    <font>
      <b/>
      <sz val="18"/>
      <color rgb="FF0000FF"/>
      <name val="Arial"/>
      <family val="2"/>
    </font>
    <font>
      <sz val="11"/>
      <name val="Arial"/>
      <family val="2"/>
    </font>
    <font>
      <sz val="10"/>
      <color indexed="9"/>
      <name val="Arial"/>
      <family val="2"/>
    </font>
    <font>
      <i/>
      <sz val="9"/>
      <name val="Arial"/>
      <family val="2"/>
    </font>
    <font>
      <i/>
      <sz val="12"/>
      <name val="Arial"/>
      <family val="2"/>
    </font>
    <font>
      <b/>
      <sz val="10"/>
      <color rgb="FFFF0000"/>
      <name val="Arial"/>
      <family val="2"/>
    </font>
    <font>
      <u/>
      <sz val="10"/>
      <name val="Arial"/>
      <family val="2"/>
    </font>
    <font>
      <sz val="12"/>
      <color rgb="FF0000FF"/>
      <name val="Arial"/>
      <family val="2"/>
    </font>
    <font>
      <sz val="10"/>
      <color rgb="FFFF0000"/>
      <name val="Geneva"/>
    </font>
    <font>
      <b/>
      <sz val="10"/>
      <color rgb="FFFF0000"/>
      <name val="Geneva"/>
    </font>
    <font>
      <b/>
      <sz val="12"/>
      <name val="Geneva"/>
      <family val="2"/>
    </font>
    <font>
      <sz val="14"/>
      <color rgb="FF0000FF"/>
      <name val="Geneva"/>
    </font>
    <font>
      <b/>
      <u/>
      <sz val="14"/>
      <color rgb="FF0000FF"/>
      <name val="Arial"/>
      <family val="2"/>
    </font>
    <font>
      <sz val="12"/>
      <color rgb="FF0000FF"/>
      <name val="Geneva"/>
    </font>
    <font>
      <b/>
      <sz val="8"/>
      <color rgb="FF0000FF"/>
      <name val="Arial"/>
      <family val="2"/>
    </font>
    <font>
      <b/>
      <sz val="16"/>
      <name val="Arial"/>
      <family val="2"/>
    </font>
    <font>
      <b/>
      <sz val="10"/>
      <name val="Calibri"/>
      <family val="2"/>
      <scheme val="minor"/>
    </font>
    <font>
      <b/>
      <u/>
      <sz val="12"/>
      <color rgb="FF0000FF"/>
      <name val="Arial"/>
      <family val="2"/>
    </font>
    <font>
      <b/>
      <sz val="12"/>
      <color rgb="FF0000FF"/>
      <name val="Geneva"/>
      <family val="2"/>
    </font>
    <font>
      <b/>
      <u/>
      <sz val="12"/>
      <color rgb="FFFF0000"/>
      <name val="Arial"/>
      <family val="2"/>
    </font>
    <font>
      <u/>
      <sz val="10"/>
      <color rgb="FFFF0000"/>
      <name val="Geneva"/>
    </font>
    <font>
      <sz val="9"/>
      <color indexed="10"/>
      <name val="Arial"/>
      <family val="2"/>
    </font>
    <font>
      <i/>
      <sz val="12"/>
      <color indexed="8"/>
      <name val="Arial"/>
      <family val="2"/>
    </font>
    <font>
      <i/>
      <sz val="12"/>
      <name val="Geneva"/>
    </font>
    <font>
      <b/>
      <u/>
      <sz val="14"/>
      <color indexed="8"/>
      <name val="Arial"/>
      <family val="2"/>
    </font>
    <font>
      <b/>
      <sz val="20"/>
      <color indexed="8"/>
      <name val="Arial"/>
      <family val="2"/>
    </font>
    <font>
      <sz val="20"/>
      <name val="Geneva"/>
    </font>
    <font>
      <sz val="9"/>
      <color rgb="FFFF0000"/>
      <name val="Arial"/>
      <family val="2"/>
    </font>
    <font>
      <b/>
      <sz val="16"/>
      <color rgb="FF0000FF"/>
      <name val="Arial"/>
      <family val="2"/>
    </font>
    <font>
      <sz val="16"/>
      <color rgb="FF0000FF"/>
      <name val="Arial"/>
      <family val="2"/>
    </font>
    <font>
      <b/>
      <sz val="10"/>
      <color theme="0" tint="-0.499984740745262"/>
      <name val="Arial"/>
      <family val="2"/>
    </font>
    <font>
      <u/>
      <sz val="11"/>
      <name val="Arial"/>
      <family val="2"/>
    </font>
    <font>
      <b/>
      <i/>
      <sz val="10"/>
      <color rgb="FFFF0000"/>
      <name val="Arial"/>
      <family val="2"/>
    </font>
    <font>
      <sz val="8"/>
      <color rgb="FFFF0000"/>
      <name val="Arial"/>
      <family val="2"/>
    </font>
    <font>
      <b/>
      <u/>
      <sz val="10"/>
      <name val="Arial"/>
      <family val="2"/>
    </font>
    <font>
      <b/>
      <sz val="12"/>
      <color rgb="FF0000FF"/>
      <name val="Geneva"/>
    </font>
    <font>
      <b/>
      <i/>
      <sz val="14"/>
      <name val="Times New Roman"/>
      <family val="1"/>
    </font>
    <font>
      <b/>
      <i/>
      <sz val="14"/>
      <color theme="1"/>
      <name val="Times New Roman"/>
      <family val="1"/>
    </font>
    <font>
      <sz val="11"/>
      <name val="Times New Roman"/>
      <family val="1"/>
    </font>
    <font>
      <sz val="11"/>
      <color theme="1"/>
      <name val="Times New Roman"/>
      <family val="1"/>
    </font>
    <font>
      <sz val="9"/>
      <name val="Times New Roman"/>
      <family val="1"/>
    </font>
    <font>
      <b/>
      <sz val="10"/>
      <name val="Times New Roman"/>
      <family val="1"/>
    </font>
    <font>
      <sz val="10"/>
      <name val="Times New Roman"/>
      <family val="1"/>
    </font>
    <font>
      <sz val="14"/>
      <color rgb="FF0000FF"/>
      <name val="Times New Roman"/>
      <family val="1"/>
    </font>
    <font>
      <sz val="9"/>
      <color rgb="FF231F20"/>
      <name val="Times New Roman"/>
      <family val="1"/>
    </font>
    <font>
      <sz val="14"/>
      <name val="Times New Roman"/>
      <family val="1"/>
    </font>
    <font>
      <b/>
      <sz val="14"/>
      <color theme="0"/>
      <name val="Times New Roman"/>
      <family val="1"/>
    </font>
    <font>
      <b/>
      <sz val="25"/>
      <color theme="0"/>
      <name val="Times New Roman"/>
      <family val="1"/>
    </font>
    <font>
      <b/>
      <sz val="9"/>
      <color theme="0"/>
      <name val="Times New Roman"/>
      <family val="1"/>
    </font>
    <font>
      <sz val="10"/>
      <color theme="0" tint="-0.249977111117893"/>
      <name val="Times New Roman"/>
      <family val="1"/>
    </font>
    <font>
      <b/>
      <sz val="14"/>
      <color rgb="FF0000FF"/>
      <name val="Times New Roman"/>
      <family val="1"/>
    </font>
    <font>
      <b/>
      <sz val="12"/>
      <color rgb="FF0000FF"/>
      <name val="Times New Roman"/>
      <family val="1"/>
    </font>
    <font>
      <b/>
      <sz val="12"/>
      <color rgb="FFFF0000"/>
      <name val="Times New Roman"/>
      <family val="1"/>
    </font>
    <font>
      <i/>
      <sz val="10"/>
      <color rgb="FF000000"/>
      <name val="Arial"/>
      <family val="2"/>
    </font>
    <font>
      <b/>
      <sz val="8"/>
      <color indexed="8"/>
      <name val="Arial"/>
      <family val="2"/>
    </font>
    <font>
      <b/>
      <sz val="12"/>
      <color theme="0"/>
      <name val="Arial"/>
      <family val="2"/>
    </font>
    <font>
      <b/>
      <sz val="10"/>
      <color rgb="FFC00000"/>
      <name val="Arial"/>
      <family val="2"/>
    </font>
    <font>
      <b/>
      <u/>
      <sz val="10"/>
      <color rgb="FF0000FF"/>
      <name val="Arial"/>
      <family val="2"/>
    </font>
    <font>
      <u/>
      <sz val="10"/>
      <color theme="10"/>
      <name val="Geneva"/>
    </font>
    <font>
      <b/>
      <u/>
      <sz val="8"/>
      <color rgb="FF0000FF"/>
      <name val="Arial"/>
      <family val="2"/>
    </font>
    <font>
      <sz val="10"/>
      <color theme="10"/>
      <name val="Geneva"/>
    </font>
    <font>
      <b/>
      <sz val="15"/>
      <color indexed="8"/>
      <name val="Arial"/>
      <family val="2"/>
    </font>
    <font>
      <sz val="15"/>
      <color indexed="8"/>
      <name val="Arial"/>
      <family val="2"/>
    </font>
    <font>
      <b/>
      <sz val="18"/>
      <color rgb="FF0000FF"/>
      <name val="Times New Roman"/>
      <family val="1"/>
    </font>
    <font>
      <sz val="9"/>
      <color rgb="FF0000FF"/>
      <name val="Arial"/>
      <family val="2"/>
    </font>
    <font>
      <i/>
      <sz val="9"/>
      <color rgb="FF0000FF"/>
      <name val="Arial"/>
      <family val="2"/>
    </font>
    <font>
      <b/>
      <sz val="9"/>
      <color rgb="FF0000FF"/>
      <name val="Arial"/>
      <family val="2"/>
    </font>
    <font>
      <sz val="7"/>
      <name val="Geneva"/>
    </font>
    <font>
      <u/>
      <sz val="11"/>
      <color rgb="FF0000FF"/>
      <name val="Arial"/>
      <family val="2"/>
    </font>
    <font>
      <b/>
      <sz val="8"/>
      <color rgb="FF000000"/>
      <name val="Arial"/>
      <family val="2"/>
    </font>
    <font>
      <sz val="7"/>
      <name val="Arial"/>
      <family val="2"/>
    </font>
    <font>
      <sz val="10"/>
      <color theme="0" tint="-0.249977111117893"/>
      <name val="Arial"/>
      <family val="2"/>
    </font>
    <font>
      <sz val="7"/>
      <color indexed="8"/>
      <name val="Arial"/>
      <family val="2"/>
    </font>
    <font>
      <u/>
      <sz val="10"/>
      <color rgb="FF0000FF"/>
      <name val="Arial"/>
      <family val="2"/>
    </font>
    <font>
      <b/>
      <sz val="14"/>
      <name val="Times New Roman"/>
      <family val="1"/>
    </font>
    <font>
      <b/>
      <sz val="14"/>
      <color rgb="FFFF0000"/>
      <name val="Times New Roman"/>
      <family val="1"/>
    </font>
    <font>
      <sz val="10"/>
      <color theme="0" tint="-0.34998626667073579"/>
      <name val="Arial"/>
      <family val="2"/>
    </font>
    <font>
      <sz val="10"/>
      <color theme="0" tint="-0.34998626667073579"/>
      <name val="Geneva"/>
    </font>
    <font>
      <b/>
      <sz val="10"/>
      <color theme="0" tint="-0.34998626667073579"/>
      <name val="Arial"/>
      <family val="2"/>
    </font>
    <font>
      <b/>
      <i/>
      <sz val="10"/>
      <color theme="0" tint="-0.34998626667073579"/>
      <name val="Arial"/>
      <family val="2"/>
    </font>
    <font>
      <sz val="12"/>
      <color theme="0" tint="-0.34998626667073579"/>
      <name val="Arial"/>
      <family val="2"/>
    </font>
    <font>
      <b/>
      <sz val="12"/>
      <color theme="0" tint="-0.34998626667073579"/>
      <name val="Arial"/>
      <family val="2"/>
    </font>
    <font>
      <sz val="12"/>
      <color theme="0" tint="-0.34998626667073579"/>
      <name val="Geneva"/>
    </font>
    <font>
      <b/>
      <i/>
      <sz val="12"/>
      <color theme="0" tint="-0.34998626667073579"/>
      <name val="Arial"/>
      <family val="2"/>
    </font>
    <font>
      <i/>
      <sz val="10"/>
      <color theme="0" tint="-0.34998626667073579"/>
      <name val="Arial"/>
      <family val="2"/>
    </font>
    <font>
      <b/>
      <sz val="11"/>
      <color rgb="FFFF0000"/>
      <name val="Arial"/>
      <family val="2"/>
    </font>
  </fonts>
  <fills count="1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14999847407452621"/>
        <bgColor indexed="64"/>
      </patternFill>
    </fill>
  </fills>
  <borders count="86">
    <border>
      <left/>
      <right/>
      <top/>
      <bottom/>
      <diagonal/>
    </border>
    <border>
      <left/>
      <right/>
      <top style="thin">
        <color indexed="8"/>
      </top>
      <bottom style="thin">
        <color indexed="8"/>
      </bottom>
      <diagonal/>
    </border>
    <border>
      <left/>
      <right style="thin">
        <color indexed="8"/>
      </right>
      <top/>
      <bottom/>
      <diagonal/>
    </border>
    <border>
      <left/>
      <right/>
      <top style="medium">
        <color indexed="8"/>
      </top>
      <bottom style="medium">
        <color indexed="8"/>
      </bottom>
      <diagonal/>
    </border>
    <border>
      <left/>
      <right/>
      <top/>
      <bottom style="thin">
        <color indexed="64"/>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right style="thin">
        <color indexed="8"/>
      </right>
      <top/>
      <bottom style="thin">
        <color indexed="64"/>
      </bottom>
      <diagonal/>
    </border>
    <border>
      <left style="medium">
        <color indexed="8"/>
      </left>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bottom/>
      <diagonal/>
    </border>
    <border>
      <left style="medium">
        <color indexed="64"/>
      </left>
      <right/>
      <top style="medium">
        <color indexed="64"/>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uble">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top style="thin">
        <color indexed="64"/>
      </top>
      <bottom style="thin">
        <color indexed="8"/>
      </bottom>
      <diagonal/>
    </border>
    <border>
      <left style="thin">
        <color indexed="8"/>
      </left>
      <right/>
      <top style="thin">
        <color indexed="8"/>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34998626667073579"/>
      </left>
      <right style="medium">
        <color indexed="8"/>
      </right>
      <top style="thick">
        <color theme="0" tint="-0.34998626667073579"/>
      </top>
      <bottom style="thick">
        <color theme="0" tint="-0.34998626667073579"/>
      </bottom>
      <diagonal/>
    </border>
    <border>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theme="0" tint="-0.34998626667073579"/>
      </left>
      <right/>
      <top style="thick">
        <color theme="0" tint="-0.34998626667073579"/>
      </top>
      <bottom style="thick">
        <color theme="0" tint="-0.34998626667073579"/>
      </bottom>
      <diagonal/>
    </border>
    <border>
      <left style="thick">
        <color theme="0" tint="-0.34998626667073579"/>
      </left>
      <right style="thick">
        <color theme="0" tint="-0.34998626667073579"/>
      </right>
      <top style="thick">
        <color theme="0" tint="-0.34998626667073579"/>
      </top>
      <bottom style="double">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indexed="64"/>
      </left>
      <right/>
      <top style="thin">
        <color indexed="64"/>
      </top>
      <bottom/>
      <diagonal/>
    </border>
    <border>
      <left style="thin">
        <color indexed="8"/>
      </left>
      <right/>
      <top style="thin">
        <color indexed="64"/>
      </top>
      <bottom style="thin">
        <color indexed="8"/>
      </bottom>
      <diagonal/>
    </border>
    <border>
      <left style="thin">
        <color indexed="8"/>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8"/>
      </right>
      <top style="thin">
        <color indexed="8"/>
      </top>
      <bottom/>
      <diagonal/>
    </border>
    <border>
      <left/>
      <right/>
      <top style="thin">
        <color indexed="64"/>
      </top>
      <bottom style="double">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thin">
        <color indexed="64"/>
      </right>
      <top style="thin">
        <color indexed="8"/>
      </top>
      <bottom style="thin">
        <color indexed="8"/>
      </bottom>
      <diagonal/>
    </border>
    <border>
      <left style="thin">
        <color rgb="FF231F20"/>
      </left>
      <right/>
      <top style="thin">
        <color rgb="FF231F20"/>
      </top>
      <bottom style="thin">
        <color rgb="FF231F20"/>
      </bottom>
      <diagonal/>
    </border>
    <border>
      <left style="thin">
        <color rgb="FF231F20"/>
      </left>
      <right/>
      <top/>
      <bottom style="thin">
        <color rgb="FF231F20"/>
      </bottom>
      <diagonal/>
    </border>
    <border>
      <left/>
      <right/>
      <top style="thin">
        <color rgb="FF231F20"/>
      </top>
      <bottom/>
      <diagonal/>
    </border>
    <border>
      <left style="thin">
        <color rgb="FF231F20"/>
      </left>
      <right/>
      <top style="thin">
        <color indexed="64"/>
      </top>
      <bottom style="thin">
        <color indexed="64"/>
      </bottom>
      <diagonal/>
    </border>
    <border>
      <left/>
      <right/>
      <top/>
      <bottom style="thin">
        <color rgb="FF231F20"/>
      </bottom>
      <diagonal/>
    </border>
    <border>
      <left/>
      <right/>
      <top style="thin">
        <color rgb="FF231F20"/>
      </top>
      <bottom style="thin">
        <color rgb="FF231F20"/>
      </bottom>
      <diagonal/>
    </border>
  </borders>
  <cellStyleXfs count="7">
    <xf numFmtId="37"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37" fontId="115" fillId="0" borderId="0" applyNumberFormat="0" applyFill="0" applyBorder="0" applyAlignment="0" applyProtection="0"/>
  </cellStyleXfs>
  <cellXfs count="815">
    <xf numFmtId="37" fontId="0" fillId="0" borderId="0" xfId="0"/>
    <xf numFmtId="37" fontId="5" fillId="0" borderId="0" xfId="0" applyFont="1"/>
    <xf numFmtId="1" fontId="5" fillId="0" borderId="0" xfId="1" applyNumberFormat="1" applyFont="1" applyProtection="1"/>
    <xf numFmtId="164" fontId="5" fillId="0" borderId="0" xfId="0" applyNumberFormat="1" applyFont="1"/>
    <xf numFmtId="165" fontId="5" fillId="0" borderId="0" xfId="0" applyNumberFormat="1" applyFont="1"/>
    <xf numFmtId="166" fontId="5" fillId="0" borderId="0" xfId="0" applyNumberFormat="1" applyFont="1"/>
    <xf numFmtId="37" fontId="6" fillId="0" borderId="0" xfId="0" applyFont="1"/>
    <xf numFmtId="37" fontId="4" fillId="0" borderId="0" xfId="0" applyFont="1"/>
    <xf numFmtId="164" fontId="6" fillId="0" borderId="0" xfId="0" applyNumberFormat="1" applyFont="1"/>
    <xf numFmtId="165" fontId="6" fillId="0" borderId="0" xfId="0" applyNumberFormat="1" applyFont="1"/>
    <xf numFmtId="166" fontId="6" fillId="0" borderId="0" xfId="0" applyNumberFormat="1" applyFont="1"/>
    <xf numFmtId="167" fontId="6" fillId="0" borderId="0" xfId="0" applyNumberFormat="1" applyFont="1"/>
    <xf numFmtId="37" fontId="8" fillId="0" borderId="0" xfId="0" applyFont="1"/>
    <xf numFmtId="0" fontId="6" fillId="0" borderId="0" xfId="0" applyNumberFormat="1" applyFont="1"/>
    <xf numFmtId="0" fontId="5" fillId="0" borderId="0" xfId="0" applyNumberFormat="1" applyFont="1"/>
    <xf numFmtId="165" fontId="8" fillId="0" borderId="0" xfId="0" applyNumberFormat="1" applyFont="1"/>
    <xf numFmtId="166" fontId="6" fillId="0" borderId="0" xfId="0" applyNumberFormat="1" applyFont="1" applyAlignment="1">
      <alignment horizontal="left"/>
    </xf>
    <xf numFmtId="166" fontId="8" fillId="0" borderId="0" xfId="0" applyNumberFormat="1" applyFont="1"/>
    <xf numFmtId="170" fontId="5" fillId="0" borderId="0" xfId="0" applyNumberFormat="1" applyFont="1"/>
    <xf numFmtId="165" fontId="6" fillId="0" borderId="0" xfId="0" applyNumberFormat="1" applyFont="1" applyAlignment="1">
      <alignment horizontal="left"/>
    </xf>
    <xf numFmtId="164" fontId="6" fillId="0" borderId="0" xfId="0" applyNumberFormat="1" applyFont="1" applyAlignment="1">
      <alignment horizontal="left"/>
    </xf>
    <xf numFmtId="39" fontId="5" fillId="0" borderId="0" xfId="0" applyNumberFormat="1" applyFont="1"/>
    <xf numFmtId="37" fontId="5" fillId="0" borderId="0" xfId="0" applyFont="1" applyAlignment="1">
      <alignment horizontal="left"/>
    </xf>
    <xf numFmtId="172" fontId="5" fillId="0" borderId="0" xfId="1" applyNumberFormat="1" applyFont="1"/>
    <xf numFmtId="37" fontId="8" fillId="0" borderId="0" xfId="0" applyFont="1" applyAlignment="1">
      <alignment horizontal="center"/>
    </xf>
    <xf numFmtId="37" fontId="10" fillId="0" borderId="0" xfId="0" applyFont="1"/>
    <xf numFmtId="37" fontId="6" fillId="0" borderId="0" xfId="0" applyFont="1" applyAlignment="1">
      <alignment horizontal="center"/>
    </xf>
    <xf numFmtId="37" fontId="8" fillId="0" borderId="2" xfId="0" applyFont="1" applyBorder="1" applyAlignment="1">
      <alignment horizontal="center"/>
    </xf>
    <xf numFmtId="39" fontId="8" fillId="0" borderId="0" xfId="0" applyNumberFormat="1" applyFont="1"/>
    <xf numFmtId="165" fontId="6"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8" fontId="8" fillId="0" borderId="0" xfId="0" applyNumberFormat="1" applyFont="1" applyAlignment="1">
      <alignment horizontal="left"/>
    </xf>
    <xf numFmtId="164" fontId="6" fillId="0" borderId="0" xfId="0" applyNumberFormat="1" applyFont="1" applyAlignment="1">
      <alignment horizontal="center"/>
    </xf>
    <xf numFmtId="168" fontId="10" fillId="0" borderId="0" xfId="0" applyNumberFormat="1" applyFont="1" applyAlignment="1">
      <alignment horizontal="center"/>
    </xf>
    <xf numFmtId="8" fontId="6" fillId="0" borderId="0" xfId="0" applyNumberFormat="1" applyFont="1" applyAlignment="1">
      <alignment horizontal="left"/>
    </xf>
    <xf numFmtId="168" fontId="6" fillId="0" borderId="0" xfId="0" applyNumberFormat="1" applyFont="1" applyAlignment="1">
      <alignment horizontal="center"/>
    </xf>
    <xf numFmtId="37" fontId="19" fillId="0" borderId="0" xfId="0" applyFont="1"/>
    <xf numFmtId="37" fontId="17" fillId="0" borderId="0" xfId="0" applyFont="1"/>
    <xf numFmtId="0" fontId="6" fillId="0" borderId="0" xfId="0" applyNumberFormat="1" applyFont="1" applyAlignment="1">
      <alignment horizontal="left"/>
    </xf>
    <xf numFmtId="37" fontId="6" fillId="0" borderId="0" xfId="0" applyFont="1" applyAlignment="1">
      <alignment horizontal="left"/>
    </xf>
    <xf numFmtId="168" fontId="6" fillId="0" borderId="0" xfId="0" applyNumberFormat="1" applyFont="1" applyAlignment="1">
      <alignment horizontal="left"/>
    </xf>
    <xf numFmtId="167" fontId="6" fillId="0" borderId="0" xfId="0" applyNumberFormat="1" applyFont="1" applyAlignment="1">
      <alignment horizontal="center"/>
    </xf>
    <xf numFmtId="170" fontId="5" fillId="0" borderId="0" xfId="0" applyNumberFormat="1" applyFont="1" applyAlignment="1">
      <alignment horizontal="left"/>
    </xf>
    <xf numFmtId="49" fontId="6" fillId="0" borderId="0" xfId="0" applyNumberFormat="1" applyFont="1" applyAlignment="1">
      <alignment horizontal="left"/>
    </xf>
    <xf numFmtId="164" fontId="21" fillId="0" borderId="0" xfId="0" applyNumberFormat="1" applyFont="1" applyAlignment="1">
      <alignment horizontal="centerContinuous"/>
    </xf>
    <xf numFmtId="10" fontId="6" fillId="0" borderId="0" xfId="0" applyNumberFormat="1" applyFont="1" applyAlignment="1">
      <alignment horizontal="center"/>
    </xf>
    <xf numFmtId="164" fontId="8" fillId="0" borderId="10" xfId="0" applyNumberFormat="1" applyFont="1" applyBorder="1" applyAlignment="1">
      <alignment horizontal="center"/>
    </xf>
    <xf numFmtId="2" fontId="6" fillId="0" borderId="0" xfId="0" applyNumberFormat="1" applyFont="1" applyAlignment="1">
      <alignment horizontal="left"/>
    </xf>
    <xf numFmtId="171" fontId="20" fillId="0" borderId="0" xfId="0" applyNumberFormat="1" applyFont="1" applyAlignment="1">
      <alignment horizontal="center"/>
    </xf>
    <xf numFmtId="164" fontId="23" fillId="0" borderId="0" xfId="0" applyNumberFormat="1" applyFont="1"/>
    <xf numFmtId="37" fontId="5" fillId="0" borderId="17" xfId="0" applyFont="1" applyBorder="1"/>
    <xf numFmtId="171" fontId="20" fillId="0" borderId="17" xfId="0" applyNumberFormat="1" applyFont="1" applyBorder="1" applyAlignment="1">
      <alignment horizontal="center"/>
    </xf>
    <xf numFmtId="39" fontId="6" fillId="0" borderId="0" xfId="0" applyNumberFormat="1" applyFont="1" applyAlignment="1">
      <alignment horizontal="center"/>
    </xf>
    <xf numFmtId="39" fontId="6" fillId="0" borderId="0" xfId="0" applyNumberFormat="1" applyFont="1" applyAlignment="1">
      <alignment horizontal="left"/>
    </xf>
    <xf numFmtId="37" fontId="14" fillId="0" borderId="0" xfId="0" applyFont="1" applyAlignment="1">
      <alignment horizontal="centerContinuous"/>
    </xf>
    <xf numFmtId="164" fontId="6" fillId="3" borderId="23" xfId="0" applyNumberFormat="1" applyFont="1" applyFill="1" applyBorder="1" applyAlignment="1">
      <alignment horizontal="left"/>
    </xf>
    <xf numFmtId="164" fontId="6" fillId="3" borderId="24" xfId="0" applyNumberFormat="1" applyFont="1" applyFill="1" applyBorder="1" applyAlignment="1">
      <alignment horizontal="left"/>
    </xf>
    <xf numFmtId="164" fontId="8" fillId="0" borderId="4" xfId="0" applyNumberFormat="1" applyFont="1" applyBorder="1" applyAlignment="1">
      <alignment horizontal="center"/>
    </xf>
    <xf numFmtId="172" fontId="8" fillId="0" borderId="0" xfId="1" applyNumberFormat="1" applyFont="1" applyFill="1" applyBorder="1" applyProtection="1"/>
    <xf numFmtId="170" fontId="6" fillId="0" borderId="0" xfId="0" applyNumberFormat="1" applyFont="1" applyAlignment="1">
      <alignment horizontal="center"/>
    </xf>
    <xf numFmtId="170" fontId="6" fillId="0" borderId="0" xfId="0" applyNumberFormat="1" applyFont="1" applyAlignment="1">
      <alignment horizontal="left"/>
    </xf>
    <xf numFmtId="37" fontId="6" fillId="0" borderId="28" xfId="0" applyFont="1" applyBorder="1" applyAlignment="1">
      <alignment horizontal="left"/>
    </xf>
    <xf numFmtId="37" fontId="6" fillId="3" borderId="29" xfId="0" applyFont="1" applyFill="1" applyBorder="1" applyAlignment="1">
      <alignment horizontal="center"/>
    </xf>
    <xf numFmtId="37" fontId="6" fillId="3" borderId="15" xfId="0" applyFont="1" applyFill="1" applyBorder="1" applyAlignment="1">
      <alignment horizontal="center"/>
    </xf>
    <xf numFmtId="37" fontId="16" fillId="0" borderId="0" xfId="0" applyFont="1" applyAlignment="1">
      <alignment horizontal="center"/>
    </xf>
    <xf numFmtId="37" fontId="24" fillId="0" borderId="4" xfId="0" applyFont="1" applyBorder="1" applyAlignment="1">
      <alignment horizontal="center" wrapText="1"/>
    </xf>
    <xf numFmtId="37" fontId="5" fillId="3" borderId="31" xfId="0" applyFont="1" applyFill="1" applyBorder="1" applyAlignment="1" applyProtection="1">
      <alignment vertical="center" wrapText="1"/>
      <protection locked="0"/>
    </xf>
    <xf numFmtId="9" fontId="14" fillId="0" borderId="0" xfId="3" applyFont="1" applyFill="1" applyAlignment="1" applyProtection="1">
      <alignment horizontal="center" vertical="center"/>
    </xf>
    <xf numFmtId="9" fontId="6" fillId="0" borderId="0" xfId="3" applyFont="1" applyFill="1" applyBorder="1" applyAlignment="1" applyProtection="1">
      <alignment horizontal="center" vertical="center"/>
    </xf>
    <xf numFmtId="9" fontId="8" fillId="0" borderId="0" xfId="3" applyFont="1" applyAlignment="1" applyProtection="1">
      <alignment horizontal="center" vertical="center"/>
    </xf>
    <xf numFmtId="9" fontId="6" fillId="0" borderId="0" xfId="3" applyFont="1" applyAlignment="1" applyProtection="1">
      <alignment horizontal="center" vertical="center"/>
    </xf>
    <xf numFmtId="9" fontId="0" fillId="0" borderId="0" xfId="3" applyFont="1" applyAlignment="1">
      <alignment horizontal="center" vertical="center"/>
    </xf>
    <xf numFmtId="164" fontId="6" fillId="0" borderId="17" xfId="0" applyNumberFormat="1" applyFont="1" applyBorder="1" applyAlignment="1">
      <alignment horizontal="left"/>
    </xf>
    <xf numFmtId="39" fontId="6" fillId="0" borderId="17" xfId="0" applyNumberFormat="1" applyFont="1" applyBorder="1" applyAlignment="1">
      <alignment horizontal="right"/>
    </xf>
    <xf numFmtId="38" fontId="6" fillId="0" borderId="17" xfId="0" applyNumberFormat="1" applyFont="1" applyBorder="1" applyAlignment="1">
      <alignment horizontal="right"/>
    </xf>
    <xf numFmtId="164" fontId="8" fillId="0" borderId="0" xfId="0" applyNumberFormat="1" applyFont="1"/>
    <xf numFmtId="37" fontId="6" fillId="4" borderId="0" xfId="0" applyFont="1" applyFill="1"/>
    <xf numFmtId="37" fontId="5" fillId="4" borderId="0" xfId="0" applyFont="1" applyFill="1"/>
    <xf numFmtId="37" fontId="13" fillId="4" borderId="0" xfId="0" applyFont="1" applyFill="1"/>
    <xf numFmtId="37" fontId="25" fillId="4" borderId="0" xfId="0" applyFont="1" applyFill="1"/>
    <xf numFmtId="37" fontId="17" fillId="4" borderId="0" xfId="0" applyFont="1" applyFill="1"/>
    <xf numFmtId="165" fontId="5" fillId="0" borderId="0" xfId="0" applyNumberFormat="1" applyFont="1" applyAlignment="1">
      <alignment horizontal="center"/>
    </xf>
    <xf numFmtId="165" fontId="4" fillId="0" borderId="0" xfId="0" applyNumberFormat="1" applyFont="1" applyAlignment="1">
      <alignment horizontal="left"/>
    </xf>
    <xf numFmtId="165" fontId="8" fillId="0" borderId="0" xfId="0" applyNumberFormat="1" applyFont="1" applyAlignment="1">
      <alignment horizontal="left"/>
    </xf>
    <xf numFmtId="165" fontId="4" fillId="0" borderId="0" xfId="0" applyNumberFormat="1" applyFont="1" applyAlignment="1">
      <alignment horizontal="center"/>
    </xf>
    <xf numFmtId="165" fontId="8" fillId="0" borderId="0" xfId="0" applyNumberFormat="1" applyFont="1" applyAlignment="1">
      <alignment horizontal="center"/>
    </xf>
    <xf numFmtId="9" fontId="5" fillId="0" borderId="0" xfId="3" applyFont="1" applyFill="1" applyAlignment="1" applyProtection="1">
      <alignment horizontal="center" vertical="center"/>
    </xf>
    <xf numFmtId="9" fontId="4" fillId="0" borderId="0" xfId="3" applyFont="1" applyFill="1" applyBorder="1" applyAlignment="1" applyProtection="1">
      <alignment horizontal="center" vertical="center"/>
    </xf>
    <xf numFmtId="41" fontId="6" fillId="0" borderId="15" xfId="0" applyNumberFormat="1" applyFont="1" applyBorder="1"/>
    <xf numFmtId="41" fontId="6" fillId="0" borderId="21" xfId="0" applyNumberFormat="1" applyFont="1" applyBorder="1"/>
    <xf numFmtId="41" fontId="6" fillId="0" borderId="17" xfId="0" applyNumberFormat="1" applyFont="1" applyBorder="1"/>
    <xf numFmtId="41" fontId="8" fillId="0" borderId="0" xfId="0" applyNumberFormat="1" applyFont="1"/>
    <xf numFmtId="41" fontId="6" fillId="0" borderId="0" xfId="0" applyNumberFormat="1" applyFont="1"/>
    <xf numFmtId="41" fontId="6" fillId="0" borderId="4" xfId="0" applyNumberFormat="1" applyFont="1" applyBorder="1"/>
    <xf numFmtId="41" fontId="5" fillId="0" borderId="0" xfId="0" applyNumberFormat="1" applyFont="1"/>
    <xf numFmtId="41" fontId="6" fillId="0" borderId="39" xfId="0" applyNumberFormat="1" applyFont="1" applyBorder="1"/>
    <xf numFmtId="41" fontId="4" fillId="0" borderId="0" xfId="0" applyNumberFormat="1" applyFont="1"/>
    <xf numFmtId="41" fontId="6" fillId="3" borderId="15" xfId="0" applyNumberFormat="1" applyFont="1" applyFill="1" applyBorder="1"/>
    <xf numFmtId="41" fontId="6" fillId="0" borderId="48" xfId="0" applyNumberFormat="1" applyFont="1" applyBorder="1"/>
    <xf numFmtId="41" fontId="6" fillId="3" borderId="38" xfId="0" applyNumberFormat="1" applyFont="1" applyFill="1" applyBorder="1" applyAlignment="1">
      <alignment horizontal="right"/>
    </xf>
    <xf numFmtId="41" fontId="6" fillId="3" borderId="38" xfId="0" applyNumberFormat="1" applyFont="1" applyFill="1" applyBorder="1" applyAlignment="1">
      <alignment horizontal="center"/>
    </xf>
    <xf numFmtId="41" fontId="6" fillId="0" borderId="18" xfId="0" applyNumberFormat="1" applyFont="1" applyBorder="1"/>
    <xf numFmtId="41" fontId="6" fillId="0" borderId="20" xfId="0" applyNumberFormat="1" applyFont="1" applyBorder="1"/>
    <xf numFmtId="41" fontId="6" fillId="0" borderId="17" xfId="0" applyNumberFormat="1" applyFont="1" applyBorder="1" applyAlignment="1">
      <alignment horizontal="right"/>
    </xf>
    <xf numFmtId="37" fontId="7" fillId="5" borderId="0" xfId="0" applyFont="1" applyFill="1"/>
    <xf numFmtId="37" fontId="0" fillId="5" borderId="0" xfId="0" applyFill="1"/>
    <xf numFmtId="37" fontId="6" fillId="5" borderId="0" xfId="0" applyFont="1" applyFill="1"/>
    <xf numFmtId="37" fontId="5" fillId="5" borderId="0" xfId="0" applyFont="1" applyFill="1"/>
    <xf numFmtId="37" fontId="24" fillId="3" borderId="48" xfId="0" applyFont="1" applyFill="1" applyBorder="1" applyAlignment="1">
      <alignment horizontal="center"/>
    </xf>
    <xf numFmtId="37" fontId="24" fillId="5" borderId="0" xfId="0" applyFont="1" applyFill="1" applyAlignment="1">
      <alignment horizontal="center"/>
    </xf>
    <xf numFmtId="37" fontId="26" fillId="0" borderId="0" xfId="0" applyFont="1"/>
    <xf numFmtId="37" fontId="27" fillId="0" borderId="0" xfId="0" applyFont="1"/>
    <xf numFmtId="9" fontId="22" fillId="0" borderId="0" xfId="3" applyFont="1" applyFill="1" applyBorder="1" applyAlignment="1" applyProtection="1">
      <alignment horizontal="center" vertical="center"/>
    </xf>
    <xf numFmtId="41" fontId="19" fillId="0" borderId="0" xfId="0" applyNumberFormat="1" applyFont="1"/>
    <xf numFmtId="41" fontId="6" fillId="0" borderId="57" xfId="0" applyNumberFormat="1" applyFont="1" applyBorder="1"/>
    <xf numFmtId="41" fontId="6" fillId="0" borderId="58" xfId="0" applyNumberFormat="1" applyFont="1" applyBorder="1"/>
    <xf numFmtId="9" fontId="6" fillId="0" borderId="59" xfId="3" applyFont="1" applyFill="1" applyBorder="1" applyAlignment="1" applyProtection="1">
      <alignment horizontal="center" vertical="center"/>
    </xf>
    <xf numFmtId="37" fontId="24" fillId="0" borderId="0" xfId="0" applyFont="1" applyAlignment="1">
      <alignment horizontal="center" wrapText="1"/>
    </xf>
    <xf numFmtId="171" fontId="15" fillId="0" borderId="0" xfId="0" applyNumberFormat="1" applyFont="1" applyAlignment="1">
      <alignment horizontal="center"/>
    </xf>
    <xf numFmtId="9" fontId="6" fillId="0" borderId="57" xfId="3" applyFont="1" applyFill="1" applyBorder="1" applyAlignment="1" applyProtection="1">
      <alignment horizontal="center" vertical="center"/>
    </xf>
    <xf numFmtId="41" fontId="8" fillId="0" borderId="57" xfId="0" applyNumberFormat="1" applyFont="1" applyBorder="1"/>
    <xf numFmtId="9" fontId="8" fillId="0" borderId="0" xfId="3" applyFont="1" applyFill="1" applyBorder="1" applyAlignment="1" applyProtection="1">
      <alignment horizontal="center" vertical="center"/>
    </xf>
    <xf numFmtId="37" fontId="30" fillId="0" borderId="0" xfId="0" applyFont="1" applyAlignment="1">
      <alignment horizontal="center" vertical="center" wrapText="1"/>
    </xf>
    <xf numFmtId="41" fontId="8" fillId="0" borderId="60" xfId="0" applyNumberFormat="1" applyFont="1" applyBorder="1"/>
    <xf numFmtId="41" fontId="19" fillId="0" borderId="65" xfId="0" applyNumberFormat="1" applyFont="1" applyBorder="1"/>
    <xf numFmtId="41" fontId="6" fillId="0" borderId="67" xfId="0" applyNumberFormat="1" applyFont="1" applyBorder="1"/>
    <xf numFmtId="41" fontId="6" fillId="0" borderId="66" xfId="0" applyNumberFormat="1" applyFont="1" applyBorder="1"/>
    <xf numFmtId="37" fontId="36" fillId="0" borderId="0" xfId="0" applyFont="1" applyAlignment="1">
      <alignment horizontal="center"/>
    </xf>
    <xf numFmtId="37" fontId="37" fillId="0" borderId="0" xfId="0" applyFont="1"/>
    <xf numFmtId="9" fontId="37" fillId="0" borderId="0" xfId="3" applyFont="1" applyFill="1" applyBorder="1" applyAlignment="1" applyProtection="1">
      <alignment horizontal="center" vertical="center"/>
    </xf>
    <xf numFmtId="37" fontId="5" fillId="0" borderId="0" xfId="0" applyFont="1" applyAlignment="1">
      <alignment vertical="center"/>
    </xf>
    <xf numFmtId="37" fontId="8" fillId="0" borderId="0" xfId="0" applyFont="1" applyAlignment="1">
      <alignment vertical="center"/>
    </xf>
    <xf numFmtId="164" fontId="8" fillId="0" borderId="15" xfId="0" applyNumberFormat="1" applyFont="1" applyBorder="1" applyAlignment="1">
      <alignment horizontal="center" vertical="center" wrapText="1"/>
    </xf>
    <xf numFmtId="37" fontId="0" fillId="0" borderId="0" xfId="0" applyAlignment="1">
      <alignment vertical="center"/>
    </xf>
    <xf numFmtId="37" fontId="6" fillId="0" borderId="0" xfId="0" applyFont="1" applyAlignment="1">
      <alignment horizontal="center" vertical="center" wrapText="1"/>
    </xf>
    <xf numFmtId="8" fontId="8" fillId="0" borderId="0" xfId="0" applyNumberFormat="1" applyFont="1" applyAlignment="1">
      <alignment horizontal="left" vertical="center" wrapText="1"/>
    </xf>
    <xf numFmtId="164" fontId="8" fillId="0" borderId="7" xfId="0" applyNumberFormat="1" applyFont="1" applyBorder="1" applyAlignment="1">
      <alignment horizontal="center" vertical="center" wrapText="1"/>
    </xf>
    <xf numFmtId="37" fontId="8" fillId="0" borderId="15" xfId="0" applyFont="1" applyBorder="1" applyAlignment="1">
      <alignment horizontal="center" vertical="center" wrapText="1"/>
    </xf>
    <xf numFmtId="164" fontId="8" fillId="0" borderId="0" xfId="0" applyNumberFormat="1" applyFont="1" applyAlignment="1">
      <alignment horizontal="center" vertical="center" wrapText="1"/>
    </xf>
    <xf numFmtId="37" fontId="38" fillId="0" borderId="0" xfId="0" applyFont="1" applyAlignment="1">
      <alignment horizontal="centerContinuous"/>
    </xf>
    <xf numFmtId="37" fontId="17" fillId="0" borderId="0" xfId="0" applyFont="1" applyAlignment="1">
      <alignment horizontal="center"/>
    </xf>
    <xf numFmtId="41" fontId="37" fillId="0" borderId="57" xfId="0" applyNumberFormat="1" applyFont="1" applyBorder="1"/>
    <xf numFmtId="41" fontId="37" fillId="0" borderId="0" xfId="0" applyNumberFormat="1" applyFont="1"/>
    <xf numFmtId="41" fontId="17" fillId="0" borderId="0" xfId="0" applyNumberFormat="1" applyFont="1"/>
    <xf numFmtId="41" fontId="37" fillId="0" borderId="67" xfId="0" applyNumberFormat="1" applyFont="1" applyBorder="1"/>
    <xf numFmtId="41" fontId="37" fillId="0" borderId="66" xfId="0" applyNumberFormat="1" applyFont="1" applyBorder="1"/>
    <xf numFmtId="41" fontId="17" fillId="0" borderId="57" xfId="0" applyNumberFormat="1" applyFont="1" applyBorder="1"/>
    <xf numFmtId="37" fontId="31" fillId="0" borderId="0" xfId="0" applyFont="1"/>
    <xf numFmtId="41" fontId="39" fillId="0" borderId="15" xfId="0" applyNumberFormat="1" applyFont="1" applyBorder="1"/>
    <xf numFmtId="43" fontId="6" fillId="3" borderId="38" xfId="0" applyNumberFormat="1" applyFont="1" applyFill="1" applyBorder="1" applyAlignment="1">
      <alignment horizontal="right"/>
    </xf>
    <xf numFmtId="43" fontId="6" fillId="3" borderId="8" xfId="0" applyNumberFormat="1" applyFont="1" applyFill="1" applyBorder="1" applyAlignment="1">
      <alignment horizontal="right"/>
    </xf>
    <xf numFmtId="43" fontId="6" fillId="3" borderId="32" xfId="0" applyNumberFormat="1" applyFont="1" applyFill="1" applyBorder="1" applyAlignment="1">
      <alignment horizontal="right"/>
    </xf>
    <xf numFmtId="43" fontId="6" fillId="3" borderId="38" xfId="0" applyNumberFormat="1" applyFont="1" applyFill="1" applyBorder="1" applyAlignment="1">
      <alignment horizontal="center"/>
    </xf>
    <xf numFmtId="43" fontId="6" fillId="3" borderId="8" xfId="0" applyNumberFormat="1" applyFont="1" applyFill="1" applyBorder="1" applyAlignment="1">
      <alignment horizontal="center"/>
    </xf>
    <xf numFmtId="43" fontId="6" fillId="3" borderId="32" xfId="0" applyNumberFormat="1" applyFont="1" applyFill="1" applyBorder="1" applyAlignment="1">
      <alignment horizontal="center"/>
    </xf>
    <xf numFmtId="37" fontId="6" fillId="0" borderId="11" xfId="0" applyFont="1" applyBorder="1"/>
    <xf numFmtId="37" fontId="14" fillId="0" borderId="0" xfId="0" applyFont="1" applyAlignment="1">
      <alignment horizontal="left"/>
    </xf>
    <xf numFmtId="37" fontId="6" fillId="6" borderId="15" xfId="0" applyFont="1" applyFill="1" applyBorder="1" applyAlignment="1">
      <alignment horizontal="left"/>
    </xf>
    <xf numFmtId="170" fontId="6" fillId="6" borderId="0" xfId="0" applyNumberFormat="1" applyFont="1" applyFill="1" applyAlignment="1">
      <alignment horizontal="left"/>
    </xf>
    <xf numFmtId="164" fontId="8" fillId="0" borderId="74" xfId="0" applyNumberFormat="1" applyFont="1" applyBorder="1" applyAlignment="1">
      <alignment horizontal="center" vertical="center" wrapText="1"/>
    </xf>
    <xf numFmtId="164" fontId="8" fillId="0" borderId="13" xfId="0" applyNumberFormat="1" applyFont="1" applyBorder="1" applyAlignment="1">
      <alignment horizontal="center"/>
    </xf>
    <xf numFmtId="164" fontId="14" fillId="0" borderId="20" xfId="0" applyNumberFormat="1" applyFont="1" applyBorder="1" applyAlignment="1">
      <alignment horizontal="center" vertical="center"/>
    </xf>
    <xf numFmtId="37" fontId="6" fillId="0" borderId="0" xfId="0" applyFont="1" applyAlignment="1">
      <alignment vertical="center"/>
    </xf>
    <xf numFmtId="164" fontId="8" fillId="0" borderId="15" xfId="0" applyNumberFormat="1" applyFont="1" applyBorder="1" applyAlignment="1">
      <alignment horizontal="center" vertical="center"/>
    </xf>
    <xf numFmtId="41" fontId="8" fillId="0" borderId="0" xfId="0" quotePrefix="1" applyNumberFormat="1" applyFont="1" applyAlignment="1">
      <alignment horizontal="center" vertical="center"/>
    </xf>
    <xf numFmtId="168" fontId="10" fillId="0" borderId="0" xfId="0" applyNumberFormat="1" applyFont="1" applyAlignment="1">
      <alignment horizontal="left"/>
    </xf>
    <xf numFmtId="37" fontId="14" fillId="0" borderId="0" xfId="0" quotePrefix="1" applyFont="1" applyAlignment="1">
      <alignment horizontal="left"/>
    </xf>
    <xf numFmtId="39" fontId="19" fillId="0" borderId="0" xfId="0" applyNumberFormat="1" applyFont="1" applyAlignment="1">
      <alignment horizontal="right"/>
    </xf>
    <xf numFmtId="37" fontId="26" fillId="0" borderId="0" xfId="0" applyFont="1" applyAlignment="1">
      <alignment vertical="center"/>
    </xf>
    <xf numFmtId="37" fontId="27" fillId="0" borderId="0" xfId="0" applyFont="1" applyAlignment="1">
      <alignment vertical="center"/>
    </xf>
    <xf numFmtId="172" fontId="26" fillId="0" borderId="0" xfId="1" applyNumberFormat="1" applyFont="1" applyAlignment="1">
      <alignment vertical="center"/>
    </xf>
    <xf numFmtId="172" fontId="19" fillId="0" borderId="0" xfId="1" applyNumberFormat="1" applyFont="1" applyFill="1" applyBorder="1" applyAlignment="1" applyProtection="1">
      <alignment horizontal="right"/>
    </xf>
    <xf numFmtId="168" fontId="19" fillId="0" borderId="0" xfId="0" applyNumberFormat="1" applyFont="1" applyAlignment="1">
      <alignment horizontal="center"/>
    </xf>
    <xf numFmtId="37" fontId="8" fillId="0" borderId="4" xfId="0" applyFont="1" applyBorder="1" applyAlignment="1">
      <alignment horizontal="center" vertical="center" wrapText="1"/>
    </xf>
    <xf numFmtId="37" fontId="8" fillId="0" borderId="4" xfId="0" applyFont="1" applyBorder="1" applyAlignment="1">
      <alignment horizontal="center" vertical="center"/>
    </xf>
    <xf numFmtId="164" fontId="8" fillId="0" borderId="4" xfId="0" applyNumberFormat="1" applyFont="1" applyBorder="1" applyAlignment="1">
      <alignment horizontal="center" vertical="center"/>
    </xf>
    <xf numFmtId="164" fontId="19" fillId="0" borderId="0" xfId="0" applyNumberFormat="1" applyFont="1" applyAlignment="1">
      <alignment horizontal="left" vertical="center"/>
    </xf>
    <xf numFmtId="8" fontId="19" fillId="0" borderId="0" xfId="0" applyNumberFormat="1" applyFont="1" applyAlignment="1">
      <alignment horizontal="left" vertical="center"/>
    </xf>
    <xf numFmtId="8" fontId="6" fillId="0" borderId="0" xfId="0" applyNumberFormat="1" applyFont="1" applyAlignment="1">
      <alignment horizontal="left" vertical="center"/>
    </xf>
    <xf numFmtId="164" fontId="6" fillId="0" borderId="0" xfId="0" applyNumberFormat="1" applyFont="1" applyAlignment="1">
      <alignment horizontal="left" vertical="center"/>
    </xf>
    <xf numFmtId="37" fontId="6" fillId="0" borderId="0" xfId="0" applyFont="1" applyAlignment="1">
      <alignment horizontal="center" vertical="center"/>
    </xf>
    <xf numFmtId="37" fontId="0" fillId="7" borderId="63" xfId="0" applyFill="1" applyBorder="1"/>
    <xf numFmtId="37" fontId="8" fillId="7" borderId="61" xfId="0" applyFont="1" applyFill="1" applyBorder="1"/>
    <xf numFmtId="37" fontId="8" fillId="7" borderId="62" xfId="0" applyFont="1" applyFill="1" applyBorder="1"/>
    <xf numFmtId="41" fontId="8" fillId="7" borderId="60" xfId="0" applyNumberFormat="1" applyFont="1" applyFill="1" applyBorder="1"/>
    <xf numFmtId="41" fontId="17" fillId="7" borderId="60" xfId="0" applyNumberFormat="1" applyFont="1" applyFill="1" applyBorder="1"/>
    <xf numFmtId="37" fontId="8" fillId="7" borderId="64" xfId="0" applyFont="1" applyFill="1" applyBorder="1"/>
    <xf numFmtId="37" fontId="0" fillId="7" borderId="62" xfId="0" applyFill="1" applyBorder="1"/>
    <xf numFmtId="37" fontId="8" fillId="7" borderId="63" xfId="0" applyFont="1" applyFill="1" applyBorder="1"/>
    <xf numFmtId="41" fontId="19" fillId="7" borderId="65" xfId="0" applyNumberFormat="1" applyFont="1" applyFill="1" applyBorder="1"/>
    <xf numFmtId="41" fontId="18" fillId="7" borderId="65" xfId="0" applyNumberFormat="1" applyFont="1" applyFill="1" applyBorder="1"/>
    <xf numFmtId="37" fontId="2" fillId="5" borderId="0" xfId="0" applyFont="1" applyFill="1"/>
    <xf numFmtId="37" fontId="25" fillId="5" borderId="0" xfId="0" applyFont="1" applyFill="1"/>
    <xf numFmtId="37" fontId="2" fillId="0" borderId="0" xfId="0" applyFont="1"/>
    <xf numFmtId="5" fontId="2" fillId="0" borderId="0" xfId="0" applyNumberFormat="1" applyFont="1" applyAlignment="1">
      <alignment horizontal="center"/>
    </xf>
    <xf numFmtId="37" fontId="2" fillId="0" borderId="0" xfId="0" applyFont="1" applyAlignment="1">
      <alignment horizontal="center"/>
    </xf>
    <xf numFmtId="37" fontId="22" fillId="8" borderId="0" xfId="0" applyFont="1" applyFill="1"/>
    <xf numFmtId="5" fontId="22" fillId="8" borderId="0" xfId="0" applyNumberFormat="1" applyFont="1" applyFill="1" applyAlignment="1">
      <alignment horizontal="center"/>
    </xf>
    <xf numFmtId="37" fontId="22" fillId="8" borderId="0" xfId="0" applyFont="1" applyFill="1" applyAlignment="1">
      <alignment horizontal="center"/>
    </xf>
    <xf numFmtId="37" fontId="22" fillId="0" borderId="0" xfId="0" applyFont="1"/>
    <xf numFmtId="5" fontId="22" fillId="0" borderId="0" xfId="0" applyNumberFormat="1" applyFont="1" applyAlignment="1">
      <alignment horizontal="center"/>
    </xf>
    <xf numFmtId="37" fontId="22" fillId="0" borderId="0" xfId="0" applyFont="1" applyAlignment="1">
      <alignment horizontal="center"/>
    </xf>
    <xf numFmtId="37" fontId="22" fillId="8" borderId="4" xfId="0" applyFont="1" applyFill="1" applyBorder="1" applyAlignment="1">
      <alignment vertical="center" wrapText="1"/>
    </xf>
    <xf numFmtId="37" fontId="44" fillId="0" borderId="0" xfId="0" applyFont="1"/>
    <xf numFmtId="37" fontId="8" fillId="7" borderId="12" xfId="0" applyFont="1" applyFill="1" applyBorder="1" applyAlignment="1">
      <alignment horizontal="center"/>
    </xf>
    <xf numFmtId="37" fontId="8" fillId="7" borderId="12" xfId="0" applyFont="1" applyFill="1" applyBorder="1" applyAlignment="1" applyProtection="1">
      <alignment horizontal="center"/>
      <protection locked="0"/>
    </xf>
    <xf numFmtId="37" fontId="8" fillId="7" borderId="13" xfId="0" applyFont="1" applyFill="1" applyBorder="1" applyAlignment="1">
      <alignment horizontal="center"/>
    </xf>
    <xf numFmtId="37" fontId="5" fillId="7" borderId="13" xfId="0" applyFont="1" applyFill="1" applyBorder="1"/>
    <xf numFmtId="37" fontId="44" fillId="0" borderId="0" xfId="0" applyFont="1" applyAlignment="1">
      <alignment horizontal="center"/>
    </xf>
    <xf numFmtId="164" fontId="44" fillId="0" borderId="0" xfId="0" applyNumberFormat="1" applyFont="1"/>
    <xf numFmtId="37" fontId="47" fillId="0" borderId="0" xfId="0" applyFont="1"/>
    <xf numFmtId="37" fontId="46" fillId="0" borderId="0" xfId="0" applyFont="1"/>
    <xf numFmtId="164" fontId="43" fillId="0" borderId="0" xfId="0" applyNumberFormat="1" applyFont="1" applyAlignment="1">
      <alignment horizontal="center"/>
    </xf>
    <xf numFmtId="37" fontId="44" fillId="5" borderId="0" xfId="0" applyFont="1" applyFill="1"/>
    <xf numFmtId="37" fontId="43" fillId="0" borderId="0" xfId="0" applyFont="1"/>
    <xf numFmtId="37" fontId="42" fillId="0" borderId="0" xfId="0" applyFont="1"/>
    <xf numFmtId="164" fontId="44" fillId="0" borderId="0" xfId="0" applyNumberFormat="1" applyFont="1" applyAlignment="1">
      <alignment horizontal="center"/>
    </xf>
    <xf numFmtId="8" fontId="43" fillId="0" borderId="0" xfId="0" applyNumberFormat="1" applyFont="1" applyAlignment="1">
      <alignment horizontal="left"/>
    </xf>
    <xf numFmtId="8" fontId="42" fillId="0" borderId="0" xfId="0" applyNumberFormat="1" applyFont="1" applyAlignment="1">
      <alignment horizontal="left"/>
    </xf>
    <xf numFmtId="164" fontId="43" fillId="0" borderId="0" xfId="0" applyNumberFormat="1" applyFont="1" applyAlignment="1">
      <alignment horizontal="right"/>
    </xf>
    <xf numFmtId="37" fontId="44" fillId="0" borderId="0" xfId="0" applyFont="1" applyAlignment="1">
      <alignment vertical="center"/>
    </xf>
    <xf numFmtId="37" fontId="46" fillId="0" borderId="0" xfId="0" applyFont="1" applyAlignment="1">
      <alignment horizontal="right"/>
    </xf>
    <xf numFmtId="37" fontId="44" fillId="0" borderId="0" xfId="0" applyFont="1" applyAlignment="1">
      <alignment horizontal="right"/>
    </xf>
    <xf numFmtId="37" fontId="49" fillId="0" borderId="0" xfId="0" applyFont="1"/>
    <xf numFmtId="9" fontId="44" fillId="0" borderId="0" xfId="3" applyFont="1" applyAlignment="1" applyProtection="1">
      <alignment horizontal="center" vertical="center"/>
    </xf>
    <xf numFmtId="9" fontId="51" fillId="0" borderId="0" xfId="3" applyFont="1" applyAlignment="1" applyProtection="1">
      <alignment horizontal="center" vertical="center"/>
    </xf>
    <xf numFmtId="37" fontId="53" fillId="0" borderId="0" xfId="0" applyFont="1"/>
    <xf numFmtId="37" fontId="50" fillId="0" borderId="0" xfId="0" applyFont="1"/>
    <xf numFmtId="37" fontId="43" fillId="0" borderId="0" xfId="0" applyFont="1" applyAlignment="1">
      <alignment horizontal="centerContinuous"/>
    </xf>
    <xf numFmtId="37" fontId="52" fillId="0" borderId="0" xfId="0" quotePrefix="1" applyFont="1" applyAlignment="1">
      <alignment horizontal="right"/>
    </xf>
    <xf numFmtId="37" fontId="51" fillId="0" borderId="0" xfId="0" applyFont="1" applyAlignment="1">
      <alignment horizontal="right"/>
    </xf>
    <xf numFmtId="164" fontId="9" fillId="0" borderId="0" xfId="0" applyNumberFormat="1" applyFont="1"/>
    <xf numFmtId="164" fontId="17" fillId="0" borderId="0" xfId="0" applyNumberFormat="1" applyFont="1"/>
    <xf numFmtId="41" fontId="8" fillId="0" borderId="0" xfId="0" applyNumberFormat="1" applyFont="1" applyAlignment="1">
      <alignment horizontal="center"/>
    </xf>
    <xf numFmtId="41" fontId="17" fillId="0" borderId="0" xfId="0" applyNumberFormat="1" applyFont="1" applyAlignment="1">
      <alignment horizontal="center"/>
    </xf>
    <xf numFmtId="9" fontId="17" fillId="0" borderId="0" xfId="3" applyFont="1" applyBorder="1" applyAlignment="1" applyProtection="1">
      <alignment horizontal="center" vertical="center"/>
    </xf>
    <xf numFmtId="37" fontId="2" fillId="2" borderId="0" xfId="0" applyFont="1" applyFill="1" applyAlignment="1">
      <alignment horizontal="left"/>
    </xf>
    <xf numFmtId="37" fontId="2" fillId="2" borderId="0" xfId="0" applyFont="1" applyFill="1"/>
    <xf numFmtId="37" fontId="54" fillId="2" borderId="0" xfId="0" applyFont="1" applyFill="1" applyAlignment="1">
      <alignment horizontal="left" vertical="center"/>
    </xf>
    <xf numFmtId="37" fontId="54" fillId="2" borderId="0" xfId="0" applyFont="1" applyFill="1" applyAlignment="1">
      <alignment vertical="center"/>
    </xf>
    <xf numFmtId="37" fontId="44" fillId="2" borderId="0" xfId="0" applyFont="1" applyFill="1" applyAlignment="1">
      <alignment horizontal="left"/>
    </xf>
    <xf numFmtId="37" fontId="43" fillId="2" borderId="0" xfId="0" applyFont="1" applyFill="1" applyAlignment="1">
      <alignment horizontal="left"/>
    </xf>
    <xf numFmtId="37" fontId="44" fillId="2" borderId="0" xfId="0" applyFont="1" applyFill="1"/>
    <xf numFmtId="37" fontId="55" fillId="2" borderId="0" xfId="0" applyFont="1" applyFill="1" applyAlignment="1">
      <alignment horizontal="left" wrapText="1"/>
    </xf>
    <xf numFmtId="37" fontId="26" fillId="5" borderId="0" xfId="0" applyFont="1" applyFill="1" applyAlignment="1" applyProtection="1">
      <alignment horizontal="left" vertical="top" wrapText="1"/>
      <protection locked="0"/>
    </xf>
    <xf numFmtId="37" fontId="56" fillId="5" borderId="0" xfId="0" applyFont="1" applyFill="1" applyAlignment="1">
      <alignment horizontal="center" vertical="center" wrapText="1"/>
    </xf>
    <xf numFmtId="37" fontId="55" fillId="5" borderId="0" xfId="0" applyFont="1" applyFill="1" applyAlignment="1">
      <alignment horizontal="left" wrapText="1"/>
    </xf>
    <xf numFmtId="37" fontId="26" fillId="5" borderId="0" xfId="0" applyFont="1" applyFill="1" applyAlignment="1">
      <alignment horizontal="left" wrapText="1"/>
    </xf>
    <xf numFmtId="5" fontId="22" fillId="5" borderId="0" xfId="0" applyNumberFormat="1" applyFont="1" applyFill="1" applyAlignment="1">
      <alignment horizontal="center"/>
    </xf>
    <xf numFmtId="37" fontId="2" fillId="5" borderId="0" xfId="0" applyFont="1" applyFill="1" applyAlignment="1">
      <alignment horizontal="center" wrapText="1"/>
    </xf>
    <xf numFmtId="37" fontId="26" fillId="2" borderId="0" xfId="0" applyFont="1" applyFill="1" applyAlignment="1">
      <alignment horizontal="left" wrapText="1"/>
    </xf>
    <xf numFmtId="5" fontId="22" fillId="2" borderId="0" xfId="0" applyNumberFormat="1" applyFont="1" applyFill="1" applyAlignment="1">
      <alignment horizontal="center"/>
    </xf>
    <xf numFmtId="37" fontId="2" fillId="2" borderId="0" xfId="0" applyFont="1" applyFill="1" applyAlignment="1">
      <alignment horizontal="center" wrapText="1"/>
    </xf>
    <xf numFmtId="37" fontId="29" fillId="2" borderId="0" xfId="0" applyFont="1" applyFill="1" applyAlignment="1">
      <alignment horizontal="left"/>
    </xf>
    <xf numFmtId="37" fontId="7" fillId="2" borderId="0" xfId="0" applyFont="1" applyFill="1" applyAlignment="1">
      <alignment horizontal="left" wrapText="1"/>
    </xf>
    <xf numFmtId="37" fontId="29" fillId="2" borderId="0" xfId="0" applyFont="1" applyFill="1" applyAlignment="1">
      <alignment horizontal="left" wrapText="1"/>
    </xf>
    <xf numFmtId="37" fontId="29" fillId="2" borderId="0" xfId="0" applyFont="1" applyFill="1" applyAlignment="1">
      <alignment horizontal="center" wrapText="1"/>
    </xf>
    <xf numFmtId="37" fontId="29" fillId="2" borderId="0" xfId="0" applyFont="1" applyFill="1"/>
    <xf numFmtId="37" fontId="2" fillId="2" borderId="0" xfId="0" applyFont="1" applyFill="1" applyAlignment="1" applyProtection="1">
      <alignment horizontal="left"/>
      <protection locked="0"/>
    </xf>
    <xf numFmtId="37" fontId="2" fillId="2" borderId="0" xfId="0" applyFont="1" applyFill="1" applyProtection="1">
      <protection locked="0"/>
    </xf>
    <xf numFmtId="37" fontId="58" fillId="2" borderId="0" xfId="0" applyFont="1" applyFill="1" applyAlignment="1">
      <alignment horizontal="left"/>
    </xf>
    <xf numFmtId="37" fontId="2" fillId="2" borderId="0" xfId="0" applyFont="1" applyFill="1" applyAlignment="1" applyProtection="1">
      <alignment horizontal="left" vertical="center"/>
      <protection locked="0"/>
    </xf>
    <xf numFmtId="37" fontId="2" fillId="2" borderId="0" xfId="0" applyFont="1" applyFill="1" applyAlignment="1" applyProtection="1">
      <alignment vertical="center"/>
      <protection locked="0"/>
    </xf>
    <xf numFmtId="37" fontId="59" fillId="2" borderId="0" xfId="0" applyFont="1" applyFill="1" applyProtection="1">
      <protection locked="0"/>
    </xf>
    <xf numFmtId="37" fontId="60" fillId="2" borderId="0" xfId="0" applyFont="1" applyFill="1" applyAlignment="1">
      <alignment horizontal="left"/>
    </xf>
    <xf numFmtId="37" fontId="60" fillId="2" borderId="0" xfId="0" applyFont="1" applyFill="1"/>
    <xf numFmtId="37" fontId="25" fillId="2" borderId="0" xfId="0" applyFont="1" applyFill="1" applyAlignment="1">
      <alignment horizontal="left"/>
    </xf>
    <xf numFmtId="37" fontId="25" fillId="2" borderId="0" xfId="0" applyFont="1" applyFill="1"/>
    <xf numFmtId="37" fontId="43" fillId="5" borderId="0" xfId="0" applyFont="1" applyFill="1"/>
    <xf numFmtId="173" fontId="8" fillId="7" borderId="13" xfId="0" applyNumberFormat="1" applyFont="1" applyFill="1" applyBorder="1" applyAlignment="1">
      <alignment horizontal="center"/>
    </xf>
    <xf numFmtId="41" fontId="48" fillId="0" borderId="0" xfId="0" applyNumberFormat="1" applyFont="1" applyAlignment="1">
      <alignment horizontal="centerContinuous"/>
    </xf>
    <xf numFmtId="41" fontId="6" fillId="5" borderId="0" xfId="0" applyNumberFormat="1" applyFont="1" applyFill="1" applyAlignment="1">
      <alignment horizontal="center"/>
    </xf>
    <xf numFmtId="41" fontId="6" fillId="5" borderId="0" xfId="0" applyNumberFormat="1" applyFont="1" applyFill="1" applyAlignment="1">
      <alignment horizontal="right"/>
    </xf>
    <xf numFmtId="41" fontId="6" fillId="5" borderId="0" xfId="0" applyNumberFormat="1" applyFont="1" applyFill="1"/>
    <xf numFmtId="164" fontId="6" fillId="5" borderId="0" xfId="0" applyNumberFormat="1" applyFont="1" applyFill="1" applyAlignment="1">
      <alignment horizontal="right"/>
    </xf>
    <xf numFmtId="164" fontId="6" fillId="3" borderId="15" xfId="0" applyNumberFormat="1" applyFont="1" applyFill="1" applyBorder="1" applyAlignment="1">
      <alignment horizontal="left"/>
    </xf>
    <xf numFmtId="41" fontId="6" fillId="3" borderId="15" xfId="0" applyNumberFormat="1" applyFont="1" applyFill="1" applyBorder="1" applyAlignment="1">
      <alignment horizontal="right"/>
    </xf>
    <xf numFmtId="164" fontId="6" fillId="0" borderId="15" xfId="0" applyNumberFormat="1" applyFont="1" applyBorder="1" applyAlignment="1">
      <alignment horizontal="left"/>
    </xf>
    <xf numFmtId="37" fontId="8" fillId="5" borderId="0" xfId="0" applyFont="1" applyFill="1" applyAlignment="1">
      <alignment horizontal="center"/>
    </xf>
    <xf numFmtId="168" fontId="19" fillId="0" borderId="34" xfId="0" applyNumberFormat="1" applyFont="1" applyBorder="1" applyAlignment="1">
      <alignment horizontal="center"/>
    </xf>
    <xf numFmtId="37" fontId="19" fillId="0" borderId="3" xfId="0" applyFont="1" applyBorder="1"/>
    <xf numFmtId="37" fontId="19" fillId="0" borderId="35" xfId="0" applyFont="1" applyBorder="1"/>
    <xf numFmtId="164" fontId="19" fillId="0" borderId="33" xfId="0" applyNumberFormat="1" applyFont="1" applyBorder="1" applyAlignment="1">
      <alignment horizontal="right"/>
    </xf>
    <xf numFmtId="41" fontId="19" fillId="0" borderId="0" xfId="0" applyNumberFormat="1" applyFont="1" applyAlignment="1">
      <alignment horizontal="right"/>
    </xf>
    <xf numFmtId="41" fontId="19" fillId="0" borderId="0" xfId="0" quotePrefix="1" applyNumberFormat="1" applyFont="1" applyAlignment="1">
      <alignment horizontal="center" vertical="center"/>
    </xf>
    <xf numFmtId="164" fontId="19" fillId="0" borderId="0" xfId="0" applyNumberFormat="1" applyFont="1" applyAlignment="1">
      <alignment horizontal="right"/>
    </xf>
    <xf numFmtId="38" fontId="19" fillId="0" borderId="0" xfId="0" applyNumberFormat="1" applyFont="1" applyAlignment="1">
      <alignment horizontal="right"/>
    </xf>
    <xf numFmtId="37" fontId="67" fillId="0" borderId="0" xfId="0" applyFont="1"/>
    <xf numFmtId="168" fontId="19" fillId="0" borderId="56" xfId="0" applyNumberFormat="1" applyFont="1" applyBorder="1" applyAlignment="1">
      <alignment horizontal="center"/>
    </xf>
    <xf numFmtId="39" fontId="19" fillId="0" borderId="54" xfId="0" applyNumberFormat="1" applyFont="1" applyBorder="1"/>
    <xf numFmtId="172" fontId="19" fillId="0" borderId="54" xfId="1" applyNumberFormat="1" applyFont="1" applyFill="1" applyBorder="1" applyProtection="1"/>
    <xf numFmtId="39" fontId="19" fillId="0" borderId="55" xfId="0" applyNumberFormat="1" applyFont="1" applyBorder="1"/>
    <xf numFmtId="39" fontId="19" fillId="0" borderId="0" xfId="0" applyNumberFormat="1" applyFont="1"/>
    <xf numFmtId="37" fontId="19" fillId="0" borderId="0" xfId="0" applyFont="1" applyAlignment="1">
      <alignment vertical="center"/>
    </xf>
    <xf numFmtId="37" fontId="45" fillId="0" borderId="0" xfId="0" applyFont="1"/>
    <xf numFmtId="37" fontId="68" fillId="0" borderId="0" xfId="0" applyFont="1"/>
    <xf numFmtId="37" fontId="43" fillId="0" borderId="0" xfId="0" applyFont="1" applyAlignment="1">
      <alignment horizontal="right"/>
    </xf>
    <xf numFmtId="164" fontId="45" fillId="0" borderId="0" xfId="0" applyNumberFormat="1" applyFont="1" applyAlignment="1">
      <alignment horizontal="centerContinuous"/>
    </xf>
    <xf numFmtId="164" fontId="45" fillId="0" borderId="0" xfId="0" applyNumberFormat="1" applyFont="1" applyAlignment="1">
      <alignment horizontal="center"/>
    </xf>
    <xf numFmtId="164" fontId="45" fillId="0" borderId="0" xfId="0" applyNumberFormat="1" applyFont="1"/>
    <xf numFmtId="164" fontId="2" fillId="0" borderId="0" xfId="0" applyNumberFormat="1" applyFont="1"/>
    <xf numFmtId="5" fontId="45" fillId="0" borderId="0" xfId="0" applyNumberFormat="1" applyFont="1" applyAlignment="1">
      <alignment horizontal="center"/>
    </xf>
    <xf numFmtId="37" fontId="45" fillId="0" borderId="0" xfId="0" applyFont="1" applyAlignment="1">
      <alignment horizontal="center"/>
    </xf>
    <xf numFmtId="5" fontId="44" fillId="0" borderId="0" xfId="0" applyNumberFormat="1" applyFont="1" applyAlignment="1">
      <alignment horizontal="center"/>
    </xf>
    <xf numFmtId="5" fontId="2" fillId="5" borderId="0" xfId="0" applyNumberFormat="1" applyFont="1" applyFill="1" applyAlignment="1">
      <alignment horizontal="center"/>
    </xf>
    <xf numFmtId="37" fontId="2" fillId="5" borderId="0" xfId="0" applyFont="1" applyFill="1" applyAlignment="1">
      <alignment horizontal="center"/>
    </xf>
    <xf numFmtId="37" fontId="2" fillId="0" borderId="0" xfId="0" applyFont="1" applyAlignment="1">
      <alignment vertical="center" wrapText="1"/>
    </xf>
    <xf numFmtId="5" fontId="2" fillId="0" borderId="0" xfId="0" applyNumberFormat="1" applyFont="1" applyAlignment="1">
      <alignment horizontal="center" vertical="center" wrapText="1"/>
    </xf>
    <xf numFmtId="37" fontId="2" fillId="0" borderId="0" xfId="0" applyFont="1" applyAlignment="1">
      <alignment horizontal="center" vertical="center" wrapText="1"/>
    </xf>
    <xf numFmtId="37" fontId="2" fillId="0" borderId="0" xfId="0" applyFont="1" applyAlignment="1">
      <alignment horizontal="right"/>
    </xf>
    <xf numFmtId="37" fontId="2" fillId="6" borderId="0" xfId="0" applyFont="1" applyFill="1"/>
    <xf numFmtId="1" fontId="2" fillId="0" borderId="0" xfId="0" applyNumberFormat="1" applyFont="1" applyAlignment="1">
      <alignment horizontal="right"/>
    </xf>
    <xf numFmtId="37" fontId="26" fillId="0" borderId="54" xfId="0" applyFont="1" applyBorder="1"/>
    <xf numFmtId="5" fontId="26" fillId="0" borderId="0" xfId="0" applyNumberFormat="1" applyFont="1" applyAlignment="1">
      <alignment horizontal="center"/>
    </xf>
    <xf numFmtId="37" fontId="26" fillId="0" borderId="0" xfId="0" applyFont="1" applyAlignment="1">
      <alignment horizontal="center"/>
    </xf>
    <xf numFmtId="37" fontId="4" fillId="0" borderId="0" xfId="0" applyFont="1" applyAlignment="1">
      <alignment wrapText="1"/>
    </xf>
    <xf numFmtId="8" fontId="8" fillId="0" borderId="0" xfId="0" applyNumberFormat="1" applyFont="1" applyAlignment="1">
      <alignment horizontal="left" wrapText="1"/>
    </xf>
    <xf numFmtId="164" fontId="8" fillId="0" borderId="0" xfId="0" applyNumberFormat="1" applyFont="1" applyAlignment="1">
      <alignment horizontal="center" wrapText="1"/>
    </xf>
    <xf numFmtId="37" fontId="8" fillId="0" borderId="0" xfId="0" applyFont="1" applyAlignment="1">
      <alignment horizontal="center" wrapText="1"/>
    </xf>
    <xf numFmtId="37" fontId="69" fillId="0" borderId="0" xfId="0" applyFont="1"/>
    <xf numFmtId="37" fontId="57" fillId="0" borderId="0" xfId="0" applyFont="1" applyAlignment="1">
      <alignment horizontal="left"/>
    </xf>
    <xf numFmtId="37" fontId="57" fillId="0" borderId="0" xfId="0" applyFont="1"/>
    <xf numFmtId="37" fontId="64" fillId="0" borderId="0" xfId="0" applyFont="1"/>
    <xf numFmtId="37" fontId="70" fillId="0" borderId="0" xfId="0" applyFont="1"/>
    <xf numFmtId="9" fontId="45" fillId="0" borderId="0" xfId="3" applyFont="1" applyAlignment="1" applyProtection="1">
      <alignment horizontal="center" vertical="center"/>
    </xf>
    <xf numFmtId="37" fontId="43" fillId="0" borderId="0" xfId="0" applyFont="1" applyAlignment="1">
      <alignment horizontal="left" wrapText="1"/>
    </xf>
    <xf numFmtId="37" fontId="0" fillId="0" borderId="0" xfId="0" applyAlignment="1">
      <alignment wrapText="1"/>
    </xf>
    <xf numFmtId="1" fontId="42" fillId="0" borderId="15" xfId="0" applyNumberFormat="1" applyFont="1" applyBorder="1" applyAlignment="1">
      <alignment horizontal="left" vertical="center" wrapText="1"/>
    </xf>
    <xf numFmtId="1" fontId="42" fillId="0" borderId="0" xfId="0" applyNumberFormat="1" applyFont="1" applyAlignment="1">
      <alignment horizontal="center" vertical="center"/>
    </xf>
    <xf numFmtId="0" fontId="71" fillId="0" borderId="0" xfId="0" applyNumberFormat="1" applyFont="1" applyAlignment="1">
      <alignment horizontal="right" vertical="center"/>
    </xf>
    <xf numFmtId="0" fontId="71" fillId="0" borderId="0" xfId="0" applyNumberFormat="1" applyFont="1" applyAlignment="1">
      <alignment horizontal="center" vertical="center"/>
    </xf>
    <xf numFmtId="0" fontId="44" fillId="0" borderId="0" xfId="0" applyNumberFormat="1" applyFont="1"/>
    <xf numFmtId="37" fontId="47" fillId="5" borderId="0" xfId="0" applyFont="1" applyFill="1"/>
    <xf numFmtId="37" fontId="2" fillId="5" borderId="0" xfId="0" applyFont="1" applyFill="1" applyAlignment="1">
      <alignment vertical="center"/>
    </xf>
    <xf numFmtId="37" fontId="46" fillId="5" borderId="0" xfId="0" applyFont="1" applyFill="1" applyAlignment="1">
      <alignment vertical="center"/>
    </xf>
    <xf numFmtId="37" fontId="64" fillId="5" borderId="0" xfId="0" applyFont="1" applyFill="1" applyAlignment="1">
      <alignment vertical="center"/>
    </xf>
    <xf numFmtId="37" fontId="46" fillId="5" borderId="0" xfId="0" applyFont="1" applyFill="1"/>
    <xf numFmtId="37" fontId="63" fillId="5" borderId="0" xfId="0" applyFont="1" applyFill="1"/>
    <xf numFmtId="37" fontId="4" fillId="5" borderId="0" xfId="0" applyFont="1" applyFill="1"/>
    <xf numFmtId="166" fontId="72" fillId="5" borderId="0" xfId="0" applyNumberFormat="1" applyFont="1" applyFill="1" applyAlignment="1">
      <alignment horizontal="center"/>
    </xf>
    <xf numFmtId="37" fontId="72" fillId="5" borderId="0" xfId="0" applyFont="1" applyFill="1" applyAlignment="1">
      <alignment horizontal="center"/>
    </xf>
    <xf numFmtId="1" fontId="7" fillId="5" borderId="0" xfId="1" applyNumberFormat="1" applyFont="1" applyFill="1" applyBorder="1" applyAlignment="1" applyProtection="1">
      <alignment horizontal="center"/>
    </xf>
    <xf numFmtId="37" fontId="45" fillId="5" borderId="0" xfId="0" applyFont="1" applyFill="1"/>
    <xf numFmtId="168" fontId="7" fillId="0" borderId="0" xfId="0" applyNumberFormat="1" applyFont="1" applyAlignment="1">
      <alignment horizontal="center"/>
    </xf>
    <xf numFmtId="37" fontId="7" fillId="0" borderId="0" xfId="0" applyFont="1"/>
    <xf numFmtId="41" fontId="13" fillId="0" borderId="0" xfId="0" applyNumberFormat="1" applyFont="1" applyAlignment="1">
      <alignment horizontal="centerContinuous"/>
    </xf>
    <xf numFmtId="41" fontId="2" fillId="0" borderId="0" xfId="0" applyNumberFormat="1" applyFont="1" applyAlignment="1">
      <alignment horizontal="right"/>
    </xf>
    <xf numFmtId="41" fontId="2" fillId="0" borderId="0" xfId="0" applyNumberFormat="1" applyFont="1"/>
    <xf numFmtId="41" fontId="19" fillId="9" borderId="73" xfId="0" applyNumberFormat="1" applyFont="1" applyFill="1" applyBorder="1" applyAlignment="1">
      <alignment horizontal="right"/>
    </xf>
    <xf numFmtId="41" fontId="19" fillId="9" borderId="22" xfId="0" applyNumberFormat="1" applyFont="1" applyFill="1" applyBorder="1" applyAlignment="1">
      <alignment horizontal="right"/>
    </xf>
    <xf numFmtId="164" fontId="8" fillId="0" borderId="51" xfId="0" applyNumberFormat="1" applyFont="1" applyBorder="1" applyAlignment="1">
      <alignment horizontal="center" vertical="center" wrapText="1"/>
    </xf>
    <xf numFmtId="5" fontId="2" fillId="0" borderId="0" xfId="0" applyNumberFormat="1" applyFont="1"/>
    <xf numFmtId="5" fontId="8" fillId="0" borderId="0" xfId="0" applyNumberFormat="1" applyFont="1" applyAlignment="1">
      <alignment horizontal="left"/>
    </xf>
    <xf numFmtId="164" fontId="8" fillId="0" borderId="9" xfId="0" applyNumberFormat="1" applyFont="1" applyBorder="1" applyAlignment="1">
      <alignment horizontal="center" vertical="center" wrapText="1"/>
    </xf>
    <xf numFmtId="164" fontId="8" fillId="0" borderId="12" xfId="0" applyNumberFormat="1" applyFont="1" applyBorder="1" applyAlignment="1">
      <alignment horizontal="center" vertical="center" wrapText="1"/>
    </xf>
    <xf numFmtId="5" fontId="8" fillId="0" borderId="13" xfId="0" applyNumberFormat="1" applyFont="1" applyBorder="1" applyAlignment="1">
      <alignment horizontal="center"/>
    </xf>
    <xf numFmtId="37" fontId="19" fillId="0" borderId="0" xfId="0" applyFont="1" applyAlignment="1">
      <alignment horizontal="left"/>
    </xf>
    <xf numFmtId="39" fontId="8" fillId="0" borderId="5" xfId="0" applyNumberFormat="1" applyFont="1" applyBorder="1" applyAlignment="1">
      <alignment horizontal="center" vertical="center" wrapText="1"/>
    </xf>
    <xf numFmtId="38" fontId="8" fillId="0" borderId="15" xfId="0" applyNumberFormat="1" applyFont="1" applyBorder="1" applyAlignment="1">
      <alignment horizontal="center" vertical="center" wrapText="1"/>
    </xf>
    <xf numFmtId="39" fontId="8" fillId="0" borderId="5" xfId="0" quotePrefix="1" applyNumberFormat="1" applyFont="1" applyBorder="1" applyAlignment="1">
      <alignment horizontal="center" vertical="center" wrapText="1"/>
    </xf>
    <xf numFmtId="38" fontId="8" fillId="0" borderId="1" xfId="0" quotePrefix="1" applyNumberFormat="1" applyFont="1" applyBorder="1" applyAlignment="1">
      <alignment horizontal="center" vertical="center" wrapText="1"/>
    </xf>
    <xf numFmtId="41" fontId="19" fillId="5" borderId="22" xfId="0" applyNumberFormat="1" applyFont="1" applyFill="1" applyBorder="1"/>
    <xf numFmtId="164" fontId="8" fillId="0" borderId="15" xfId="0" applyNumberFormat="1" applyFont="1" applyBorder="1" applyAlignment="1">
      <alignment horizontal="left" vertical="center" wrapText="1"/>
    </xf>
    <xf numFmtId="37" fontId="42" fillId="0" borderId="0" xfId="0" applyFont="1" applyAlignment="1">
      <alignment vertical="center"/>
    </xf>
    <xf numFmtId="37" fontId="74" fillId="0" borderId="0" xfId="0" applyFont="1" applyAlignment="1">
      <alignment vertical="center"/>
    </xf>
    <xf numFmtId="37" fontId="64" fillId="0" borderId="0" xfId="0" applyFont="1" applyAlignment="1">
      <alignment vertical="center"/>
    </xf>
    <xf numFmtId="37" fontId="46" fillId="0" borderId="0" xfId="0" applyFont="1" applyAlignment="1">
      <alignment vertical="center"/>
    </xf>
    <xf numFmtId="168" fontId="46" fillId="0" borderId="56" xfId="0" applyNumberFormat="1" applyFont="1" applyBorder="1" applyAlignment="1">
      <alignment horizontal="center"/>
    </xf>
    <xf numFmtId="37" fontId="46" fillId="0" borderId="54" xfId="0" applyFont="1" applyBorder="1" applyAlignment="1">
      <alignment horizontal="left"/>
    </xf>
    <xf numFmtId="37" fontId="46" fillId="0" borderId="55" xfId="0" applyFont="1" applyBorder="1"/>
    <xf numFmtId="37" fontId="46" fillId="0" borderId="54" xfId="0" applyFont="1" applyBorder="1"/>
    <xf numFmtId="164" fontId="46" fillId="0" borderId="54" xfId="0" applyNumberFormat="1" applyFont="1" applyBorder="1" applyAlignment="1">
      <alignment horizontal="right"/>
    </xf>
    <xf numFmtId="41" fontId="46" fillId="0" borderId="55" xfId="0" applyNumberFormat="1" applyFont="1" applyBorder="1" applyAlignment="1">
      <alignment horizontal="right"/>
    </xf>
    <xf numFmtId="41" fontId="46" fillId="0" borderId="0" xfId="0" applyNumberFormat="1" applyFont="1" applyAlignment="1">
      <alignment horizontal="right"/>
    </xf>
    <xf numFmtId="41" fontId="46" fillId="0" borderId="0" xfId="0" applyNumberFormat="1" applyFont="1"/>
    <xf numFmtId="41" fontId="46" fillId="9" borderId="22" xfId="0" applyNumberFormat="1" applyFont="1" applyFill="1" applyBorder="1"/>
    <xf numFmtId="38" fontId="46" fillId="0" borderId="0" xfId="0" applyNumberFormat="1" applyFont="1" applyAlignment="1">
      <alignment horizontal="right"/>
    </xf>
    <xf numFmtId="37" fontId="75" fillId="0" borderId="0" xfId="0" applyFont="1"/>
    <xf numFmtId="37" fontId="19" fillId="9" borderId="73" xfId="0" applyFont="1" applyFill="1" applyBorder="1"/>
    <xf numFmtId="37" fontId="19" fillId="9" borderId="73" xfId="0" applyFont="1" applyFill="1" applyBorder="1" applyAlignment="1">
      <alignment vertical="center"/>
    </xf>
    <xf numFmtId="37" fontId="26" fillId="5" borderId="0" xfId="0" applyFont="1" applyFill="1"/>
    <xf numFmtId="37" fontId="32" fillId="5" borderId="0" xfId="0" applyFont="1" applyFill="1"/>
    <xf numFmtId="37" fontId="32" fillId="5" borderId="0" xfId="0" applyFont="1" applyFill="1" applyAlignment="1">
      <alignment wrapText="1"/>
    </xf>
    <xf numFmtId="37" fontId="65" fillId="5" borderId="0" xfId="0" applyFont="1" applyFill="1" applyAlignment="1">
      <alignment wrapText="1"/>
    </xf>
    <xf numFmtId="37" fontId="28" fillId="5" borderId="0" xfId="0" applyFont="1" applyFill="1"/>
    <xf numFmtId="7" fontId="28" fillId="5" borderId="0" xfId="0" applyNumberFormat="1" applyFont="1" applyFill="1" applyAlignment="1">
      <alignment horizontal="left"/>
    </xf>
    <xf numFmtId="164" fontId="78" fillId="5" borderId="12" xfId="0" applyNumberFormat="1" applyFont="1" applyFill="1" applyBorder="1" applyAlignment="1">
      <alignment horizontal="center" vertical="center" wrapText="1"/>
    </xf>
    <xf numFmtId="5" fontId="78" fillId="5" borderId="13" xfId="0" applyNumberFormat="1" applyFont="1" applyFill="1" applyBorder="1" applyAlignment="1">
      <alignment horizontal="center" vertical="center" wrapText="1"/>
    </xf>
    <xf numFmtId="41" fontId="79" fillId="3" borderId="15" xfId="0" applyNumberFormat="1" applyFont="1" applyFill="1" applyBorder="1" applyAlignment="1" applyProtection="1">
      <alignment vertical="center"/>
      <protection locked="0"/>
    </xf>
    <xf numFmtId="164" fontId="19" fillId="0" borderId="0" xfId="0" applyNumberFormat="1" applyFont="1" applyAlignment="1">
      <alignment vertical="center"/>
    </xf>
    <xf numFmtId="37" fontId="40" fillId="0" borderId="0" xfId="0" applyFont="1" applyAlignment="1">
      <alignment vertical="center"/>
    </xf>
    <xf numFmtId="41" fontId="40" fillId="0" borderId="0" xfId="0" applyNumberFormat="1" applyFont="1" applyAlignment="1">
      <alignment vertical="center"/>
    </xf>
    <xf numFmtId="9" fontId="40" fillId="0" borderId="0" xfId="3" applyFont="1" applyBorder="1" applyAlignment="1" applyProtection="1">
      <alignment horizontal="center" vertical="center"/>
    </xf>
    <xf numFmtId="37" fontId="40" fillId="0" borderId="0" xfId="0" applyFont="1"/>
    <xf numFmtId="41" fontId="40" fillId="0" borderId="0" xfId="0" applyNumberFormat="1" applyFont="1"/>
    <xf numFmtId="41" fontId="79" fillId="0" borderId="0" xfId="0" applyNumberFormat="1" applyFont="1"/>
    <xf numFmtId="9" fontId="40" fillId="0" borderId="0" xfId="3" applyFont="1" applyAlignment="1" applyProtection="1">
      <alignment horizontal="center" vertical="center"/>
    </xf>
    <xf numFmtId="41" fontId="79" fillId="0" borderId="6" xfId="0" applyNumberFormat="1" applyFont="1" applyBorder="1"/>
    <xf numFmtId="41" fontId="26" fillId="0" borderId="0" xfId="0" applyNumberFormat="1" applyFont="1"/>
    <xf numFmtId="9" fontId="26" fillId="0" borderId="0" xfId="3" applyFont="1" applyAlignment="1">
      <alignment horizontal="center" vertical="center"/>
    </xf>
    <xf numFmtId="41" fontId="61" fillId="0" borderId="0" xfId="0" applyNumberFormat="1" applyFont="1"/>
    <xf numFmtId="37" fontId="26" fillId="0" borderId="6" xfId="0" applyFont="1" applyBorder="1"/>
    <xf numFmtId="41" fontId="61" fillId="6" borderId="6" xfId="0" applyNumberFormat="1" applyFont="1" applyFill="1" applyBorder="1"/>
    <xf numFmtId="9" fontId="26" fillId="0" borderId="0" xfId="3" applyFont="1" applyBorder="1" applyAlignment="1">
      <alignment horizontal="center" vertical="center"/>
    </xf>
    <xf numFmtId="164" fontId="19" fillId="0" borderId="0" xfId="0" applyNumberFormat="1" applyFont="1"/>
    <xf numFmtId="41" fontId="26" fillId="0" borderId="0" xfId="0" applyNumberFormat="1" applyFont="1" applyAlignment="1">
      <alignment vertical="center"/>
    </xf>
    <xf numFmtId="41" fontId="18" fillId="7" borderId="46" xfId="2" applyNumberFormat="1" applyFont="1" applyFill="1" applyBorder="1" applyAlignment="1">
      <alignment vertical="center"/>
    </xf>
    <xf numFmtId="37" fontId="61" fillId="0" borderId="0" xfId="0" applyFont="1"/>
    <xf numFmtId="37" fontId="26" fillId="2" borderId="0" xfId="0" applyFont="1" applyFill="1"/>
    <xf numFmtId="37" fontId="80" fillId="0" borderId="0" xfId="0" applyFont="1"/>
    <xf numFmtId="9" fontId="27" fillId="0" borderId="0" xfId="3" applyFont="1" applyAlignment="1">
      <alignment horizontal="center" vertical="center"/>
    </xf>
    <xf numFmtId="41" fontId="79" fillId="5" borderId="15" xfId="0" applyNumberFormat="1" applyFont="1" applyFill="1" applyBorder="1" applyProtection="1">
      <protection locked="0"/>
    </xf>
    <xf numFmtId="9" fontId="19" fillId="7" borderId="19" xfId="3" applyFont="1" applyFill="1" applyBorder="1" applyAlignment="1" applyProtection="1">
      <alignment horizontal="center" vertical="center" wrapText="1"/>
    </xf>
    <xf numFmtId="37" fontId="10" fillId="7" borderId="15" xfId="0" applyFont="1" applyFill="1" applyBorder="1" applyAlignment="1">
      <alignment horizontal="center" vertical="center"/>
    </xf>
    <xf numFmtId="37" fontId="10" fillId="0" borderId="0" xfId="0" applyFont="1" applyAlignment="1">
      <alignment horizontal="center" vertical="center"/>
    </xf>
    <xf numFmtId="37" fontId="10" fillId="7" borderId="47" xfId="0" applyFont="1" applyFill="1" applyBorder="1" applyAlignment="1">
      <alignment horizontal="center" vertical="center" wrapText="1"/>
    </xf>
    <xf numFmtId="37" fontId="10" fillId="7" borderId="48" xfId="0" applyFont="1" applyFill="1" applyBorder="1" applyAlignment="1">
      <alignment horizontal="center" vertical="center" wrapText="1"/>
    </xf>
    <xf numFmtId="37" fontId="10" fillId="7" borderId="19" xfId="0" applyFont="1" applyFill="1" applyBorder="1" applyAlignment="1">
      <alignment horizontal="center" vertical="center" wrapText="1"/>
    </xf>
    <xf numFmtId="37" fontId="81" fillId="2" borderId="0" xfId="0" applyFont="1" applyFill="1" applyAlignment="1">
      <alignment horizontal="center" vertical="center" wrapText="1"/>
    </xf>
    <xf numFmtId="37" fontId="19" fillId="7" borderId="48" xfId="0" quotePrefix="1" applyFont="1" applyFill="1" applyBorder="1" applyAlignment="1">
      <alignment horizontal="center" vertical="center" wrapText="1"/>
    </xf>
    <xf numFmtId="37" fontId="62" fillId="0" borderId="15" xfId="0" applyFont="1" applyBorder="1" applyAlignment="1">
      <alignment horizontal="center" vertical="center" wrapText="1"/>
    </xf>
    <xf numFmtId="7" fontId="66" fillId="5" borderId="0" xfId="0" applyNumberFormat="1" applyFont="1" applyFill="1" applyAlignment="1">
      <alignment horizontal="center" vertical="center"/>
    </xf>
    <xf numFmtId="37" fontId="85" fillId="2" borderId="0" xfId="0" applyFont="1" applyFill="1"/>
    <xf numFmtId="37" fontId="2" fillId="5" borderId="0" xfId="0" applyFont="1" applyFill="1" applyAlignment="1">
      <alignment vertical="center" wrapText="1"/>
    </xf>
    <xf numFmtId="5" fontId="66" fillId="5" borderId="0" xfId="0" applyNumberFormat="1" applyFont="1" applyFill="1" applyAlignment="1">
      <alignment horizontal="center" vertical="center"/>
    </xf>
    <xf numFmtId="5" fontId="62" fillId="5" borderId="0" xfId="0" applyNumberFormat="1" applyFont="1" applyFill="1" applyAlignment="1">
      <alignment horizontal="center"/>
    </xf>
    <xf numFmtId="1" fontId="87" fillId="0" borderId="0" xfId="1" applyNumberFormat="1" applyFont="1" applyAlignment="1" applyProtection="1">
      <alignment horizontal="center"/>
    </xf>
    <xf numFmtId="37" fontId="0" fillId="5" borderId="0" xfId="0" applyFill="1" applyAlignment="1">
      <alignment vertical="center" wrapText="1"/>
    </xf>
    <xf numFmtId="37" fontId="2" fillId="6" borderId="4" xfId="0" applyFont="1" applyFill="1" applyBorder="1" applyAlignment="1">
      <alignment horizontal="right"/>
    </xf>
    <xf numFmtId="37" fontId="73" fillId="5" borderId="0" xfId="0" applyFont="1" applyFill="1" applyAlignment="1">
      <alignment wrapText="1"/>
    </xf>
    <xf numFmtId="37" fontId="5" fillId="5" borderId="0" xfId="0" applyFont="1" applyFill="1" applyAlignment="1">
      <alignment vertical="center"/>
    </xf>
    <xf numFmtId="1" fontId="7" fillId="5" borderId="0" xfId="1" applyNumberFormat="1" applyFont="1" applyFill="1" applyAlignment="1" applyProtection="1">
      <alignment horizontal="center" vertical="center"/>
    </xf>
    <xf numFmtId="1" fontId="22" fillId="5" borderId="0" xfId="1" applyNumberFormat="1" applyFont="1" applyFill="1" applyBorder="1" applyAlignment="1" applyProtection="1">
      <alignment vertical="center" wrapText="1"/>
    </xf>
    <xf numFmtId="1" fontId="7" fillId="5" borderId="0" xfId="1" applyNumberFormat="1" applyFont="1" applyFill="1" applyAlignment="1" applyProtection="1">
      <alignment horizontal="center"/>
    </xf>
    <xf numFmtId="37" fontId="0" fillId="5" borderId="0" xfId="0" applyFill="1" applyAlignment="1">
      <alignment vertical="center"/>
    </xf>
    <xf numFmtId="166" fontId="72" fillId="5" borderId="0" xfId="0" applyNumberFormat="1" applyFont="1" applyFill="1"/>
    <xf numFmtId="164" fontId="2" fillId="5" borderId="0" xfId="0" applyNumberFormat="1" applyFont="1" applyFill="1" applyAlignment="1">
      <alignment horizontal="left" vertical="center"/>
    </xf>
    <xf numFmtId="37" fontId="2" fillId="5" borderId="0" xfId="0" applyFont="1" applyFill="1" applyAlignment="1" applyProtection="1">
      <alignment horizontal="left" vertical="center"/>
      <protection locked="0"/>
    </xf>
    <xf numFmtId="1" fontId="2" fillId="5" borderId="0" xfId="1" applyNumberFormat="1" applyFont="1" applyFill="1" applyBorder="1" applyAlignment="1" applyProtection="1">
      <alignment horizontal="left" vertical="center"/>
    </xf>
    <xf numFmtId="37" fontId="86" fillId="0" borderId="0" xfId="0" applyFont="1" applyAlignment="1">
      <alignment horizontal="right" vertical="center"/>
    </xf>
    <xf numFmtId="37" fontId="85" fillId="2" borderId="0" xfId="0" applyFont="1" applyFill="1" applyAlignment="1">
      <alignment horizontal="left" vertical="center"/>
    </xf>
    <xf numFmtId="37" fontId="85" fillId="2" borderId="0" xfId="0" applyFont="1" applyFill="1" applyAlignment="1">
      <alignment horizontal="left"/>
    </xf>
    <xf numFmtId="37" fontId="85" fillId="5" borderId="0" xfId="0" applyFont="1" applyFill="1" applyAlignment="1">
      <alignment horizontal="center"/>
    </xf>
    <xf numFmtId="37" fontId="85" fillId="5" borderId="0" xfId="0" applyFont="1" applyFill="1" applyAlignment="1">
      <alignment horizontal="right"/>
    </xf>
    <xf numFmtId="37" fontId="85" fillId="5" borderId="0" xfId="0" applyFont="1" applyFill="1"/>
    <xf numFmtId="165" fontId="89" fillId="0" borderId="0" xfId="0" applyNumberFormat="1" applyFont="1" applyAlignment="1">
      <alignment horizontal="left"/>
    </xf>
    <xf numFmtId="39" fontId="44" fillId="0" borderId="4" xfId="0" applyNumberFormat="1" applyFont="1" applyBorder="1" applyAlignment="1">
      <alignment horizontal="center" vertical="center"/>
    </xf>
    <xf numFmtId="37" fontId="42" fillId="5" borderId="0" xfId="0" applyFont="1" applyFill="1"/>
    <xf numFmtId="164" fontId="44" fillId="5" borderId="0" xfId="0" applyNumberFormat="1" applyFont="1" applyFill="1"/>
    <xf numFmtId="37" fontId="7" fillId="5" borderId="0" xfId="0" applyFont="1" applyFill="1" applyAlignment="1">
      <alignment horizontal="right"/>
    </xf>
    <xf numFmtId="37" fontId="2" fillId="5" borderId="4" xfId="0" applyFont="1" applyFill="1" applyBorder="1"/>
    <xf numFmtId="37" fontId="7" fillId="5" borderId="4" xfId="0" applyFont="1" applyFill="1" applyBorder="1"/>
    <xf numFmtId="37" fontId="0" fillId="5" borderId="4" xfId="0" applyFill="1" applyBorder="1"/>
    <xf numFmtId="0" fontId="93" fillId="5" borderId="0" xfId="5" applyFont="1" applyFill="1"/>
    <xf numFmtId="37" fontId="94" fillId="5" borderId="0" xfId="0" applyFont="1" applyFill="1"/>
    <xf numFmtId="174" fontId="93" fillId="5" borderId="0" xfId="5" applyNumberFormat="1" applyFont="1" applyFill="1" applyAlignment="1">
      <alignment horizontal="centerContinuous"/>
    </xf>
    <xf numFmtId="0" fontId="95" fillId="5" borderId="0" xfId="5" applyFont="1" applyFill="1"/>
    <xf numFmtId="37" fontId="96" fillId="5" borderId="0" xfId="0" applyFont="1" applyFill="1"/>
    <xf numFmtId="37" fontId="28" fillId="5" borderId="0" xfId="0" applyFont="1" applyFill="1" applyAlignment="1">
      <alignment horizontal="center"/>
    </xf>
    <xf numFmtId="41" fontId="6" fillId="3" borderId="50" xfId="0" applyNumberFormat="1" applyFont="1" applyFill="1" applyBorder="1" applyAlignment="1">
      <alignment horizontal="right"/>
    </xf>
    <xf numFmtId="37" fontId="46" fillId="5" borderId="0" xfId="0" applyFont="1" applyFill="1" applyAlignment="1">
      <alignment horizontal="right"/>
    </xf>
    <xf numFmtId="37" fontId="43" fillId="5" borderId="0" xfId="0" applyFont="1" applyFill="1" applyAlignment="1">
      <alignment horizontal="left"/>
    </xf>
    <xf numFmtId="164" fontId="43" fillId="5" borderId="0" xfId="0" applyNumberFormat="1" applyFont="1" applyFill="1" applyAlignment="1">
      <alignment horizontal="right"/>
    </xf>
    <xf numFmtId="0" fontId="97" fillId="5" borderId="0" xfId="5" applyFont="1" applyFill="1" applyAlignment="1">
      <alignment horizontal="right"/>
    </xf>
    <xf numFmtId="37" fontId="98" fillId="5" borderId="0" xfId="0" applyFont="1" applyFill="1" applyAlignment="1">
      <alignment vertical="center"/>
    </xf>
    <xf numFmtId="37" fontId="97" fillId="5" borderId="81" xfId="0" applyFont="1" applyFill="1" applyBorder="1" applyAlignment="1">
      <alignment horizontal="left" vertical="top"/>
    </xf>
    <xf numFmtId="7" fontId="101" fillId="5" borderId="81" xfId="0" applyNumberFormat="1" applyFont="1" applyFill="1" applyBorder="1" applyAlignment="1">
      <alignment horizontal="left" vertical="top"/>
    </xf>
    <xf numFmtId="7" fontId="101" fillId="5" borderId="15" xfId="0" applyNumberFormat="1" applyFont="1" applyFill="1" applyBorder="1" applyAlignment="1">
      <alignment horizontal="left" vertical="top"/>
    </xf>
    <xf numFmtId="37" fontId="99" fillId="5" borderId="0" xfId="0" applyFont="1" applyFill="1"/>
    <xf numFmtId="37" fontId="97" fillId="5" borderId="80" xfId="0" applyFont="1" applyFill="1" applyBorder="1" applyAlignment="1">
      <alignment horizontal="left" vertical="top"/>
    </xf>
    <xf numFmtId="7" fontId="101" fillId="5" borderId="80" xfId="0" applyNumberFormat="1" applyFont="1" applyFill="1" applyBorder="1" applyAlignment="1">
      <alignment horizontal="left" vertical="top"/>
    </xf>
    <xf numFmtId="7" fontId="97" fillId="5" borderId="82" xfId="0" applyNumberFormat="1" applyFont="1" applyFill="1" applyBorder="1" applyAlignment="1">
      <alignment horizontal="left" vertical="top"/>
    </xf>
    <xf numFmtId="7" fontId="97" fillId="5" borderId="0" xfId="0" applyNumberFormat="1" applyFont="1" applyFill="1" applyAlignment="1">
      <alignment horizontal="left" vertical="top"/>
    </xf>
    <xf numFmtId="37" fontId="97" fillId="5" borderId="0" xfId="0" applyFont="1" applyFill="1" applyAlignment="1">
      <alignment horizontal="left" vertical="top"/>
    </xf>
    <xf numFmtId="7" fontId="101" fillId="5" borderId="82" xfId="0" applyNumberFormat="1" applyFont="1" applyFill="1" applyBorder="1" applyAlignment="1">
      <alignment horizontal="left" vertical="top"/>
    </xf>
    <xf numFmtId="7" fontId="101" fillId="5" borderId="0" xfId="0" applyNumberFormat="1" applyFont="1" applyFill="1" applyAlignment="1">
      <alignment horizontal="left" vertical="top"/>
    </xf>
    <xf numFmtId="7" fontId="99" fillId="5" borderId="0" xfId="0" applyNumberFormat="1" applyFont="1" applyFill="1" applyAlignment="1">
      <alignment horizontal="left"/>
    </xf>
    <xf numFmtId="37" fontId="99" fillId="6" borderId="15" xfId="0" applyFont="1" applyFill="1" applyBorder="1"/>
    <xf numFmtId="7" fontId="105" fillId="10" borderId="15" xfId="0" applyNumberFormat="1" applyFont="1" applyFill="1" applyBorder="1" applyAlignment="1">
      <alignment horizontal="left" vertical="center" wrapText="1"/>
    </xf>
    <xf numFmtId="37" fontId="104" fillId="10" borderId="15" xfId="0" applyFont="1" applyFill="1" applyBorder="1" applyAlignment="1">
      <alignment horizontal="left" vertical="center"/>
    </xf>
    <xf numFmtId="37" fontId="104" fillId="10" borderId="48" xfId="0" applyFont="1" applyFill="1" applyBorder="1" applyAlignment="1">
      <alignment horizontal="left" vertical="center"/>
    </xf>
    <xf numFmtId="7" fontId="105" fillId="10" borderId="83" xfId="0" applyNumberFormat="1" applyFont="1" applyFill="1" applyBorder="1" applyAlignment="1">
      <alignment horizontal="left" vertical="center" wrapText="1"/>
    </xf>
    <xf numFmtId="37" fontId="106" fillId="5" borderId="0" xfId="0" applyFont="1" applyFill="1"/>
    <xf numFmtId="7" fontId="106" fillId="5" borderId="0" xfId="0" applyNumberFormat="1" applyFont="1" applyFill="1" applyAlignment="1">
      <alignment horizontal="left"/>
    </xf>
    <xf numFmtId="37" fontId="102" fillId="5" borderId="0" xfId="0" applyFont="1" applyFill="1"/>
    <xf numFmtId="7" fontId="102" fillId="5" borderId="0" xfId="0" applyNumberFormat="1" applyFont="1" applyFill="1" applyAlignment="1">
      <alignment horizontal="left"/>
    </xf>
    <xf numFmtId="37" fontId="107" fillId="5" borderId="0" xfId="0" applyFont="1" applyFill="1"/>
    <xf numFmtId="37" fontId="107" fillId="5" borderId="0" xfId="0" applyFont="1" applyFill="1" applyAlignment="1">
      <alignment horizontal="center"/>
    </xf>
    <xf numFmtId="7" fontId="107" fillId="5" borderId="0" xfId="0" applyNumberFormat="1" applyFont="1" applyFill="1" applyAlignment="1">
      <alignment horizontal="left"/>
    </xf>
    <xf numFmtId="37" fontId="46" fillId="5" borderId="0" xfId="0" applyFont="1" applyFill="1" applyAlignment="1">
      <alignment wrapText="1"/>
    </xf>
    <xf numFmtId="37" fontId="0" fillId="5" borderId="0" xfId="0" applyFill="1" applyAlignment="1">
      <alignment wrapText="1"/>
    </xf>
    <xf numFmtId="37" fontId="19" fillId="5" borderId="0" xfId="0" applyFont="1" applyFill="1" applyAlignment="1" applyProtection="1">
      <alignment horizontal="center"/>
      <protection locked="0"/>
    </xf>
    <xf numFmtId="37" fontId="16" fillId="5" borderId="0" xfId="0" applyFont="1" applyFill="1" applyAlignment="1">
      <alignment horizontal="center"/>
    </xf>
    <xf numFmtId="37" fontId="19" fillId="5" borderId="0" xfId="0" applyFont="1" applyFill="1" applyAlignment="1">
      <alignment horizontal="center"/>
    </xf>
    <xf numFmtId="41" fontId="5" fillId="5" borderId="0" xfId="0" applyNumberFormat="1" applyFont="1" applyFill="1"/>
    <xf numFmtId="37" fontId="111" fillId="7" borderId="12" xfId="0" applyFont="1" applyFill="1" applyBorder="1" applyAlignment="1" applyProtection="1">
      <alignment horizontal="center" wrapText="1"/>
      <protection locked="0"/>
    </xf>
    <xf numFmtId="37" fontId="112" fillId="11" borderId="12" xfId="0" applyFont="1" applyFill="1" applyBorder="1" applyAlignment="1">
      <alignment horizontal="centerContinuous"/>
    </xf>
    <xf numFmtId="37" fontId="112" fillId="11" borderId="12" xfId="0" applyFont="1" applyFill="1" applyBorder="1" applyAlignment="1">
      <alignment horizontal="center"/>
    </xf>
    <xf numFmtId="37" fontId="19" fillId="7" borderId="72" xfId="0" applyFont="1" applyFill="1" applyBorder="1" applyAlignment="1">
      <alignment horizontal="center"/>
    </xf>
    <xf numFmtId="37" fontId="19" fillId="7" borderId="13" xfId="0" applyFont="1" applyFill="1" applyBorder="1" applyAlignment="1">
      <alignment horizontal="center"/>
    </xf>
    <xf numFmtId="37" fontId="42" fillId="0" borderId="75" xfId="0" applyFont="1" applyBorder="1"/>
    <xf numFmtId="37" fontId="114" fillId="0" borderId="0" xfId="0" applyFont="1"/>
    <xf numFmtId="37" fontId="44" fillId="0" borderId="15" xfId="0" applyFont="1" applyBorder="1"/>
    <xf numFmtId="0" fontId="42" fillId="0" borderId="0" xfId="4" applyFont="1"/>
    <xf numFmtId="0" fontId="116" fillId="0" borderId="0" xfId="4" applyFont="1" applyAlignment="1">
      <alignment horizontal="center"/>
    </xf>
    <xf numFmtId="5" fontId="51" fillId="0" borderId="0" xfId="4" applyNumberFormat="1" applyFont="1" applyAlignment="1">
      <alignment horizontal="center"/>
    </xf>
    <xf numFmtId="9" fontId="51" fillId="0" borderId="0" xfId="4" applyNumberFormat="1" applyFont="1" applyAlignment="1">
      <alignment horizontal="center"/>
    </xf>
    <xf numFmtId="0" fontId="44" fillId="0" borderId="0" xfId="4" applyFont="1" applyAlignment="1">
      <alignment horizontal="center"/>
    </xf>
    <xf numFmtId="0" fontId="44" fillId="0" borderId="0" xfId="4" applyFont="1"/>
    <xf numFmtId="9" fontId="44" fillId="0" borderId="4" xfId="4" applyNumberFormat="1" applyFont="1" applyBorder="1"/>
    <xf numFmtId="42" fontId="44" fillId="0" borderId="15" xfId="4" applyNumberFormat="1" applyFont="1" applyBorder="1" applyProtection="1">
      <protection locked="0"/>
    </xf>
    <xf numFmtId="42" fontId="44" fillId="0" borderId="0" xfId="4" applyNumberFormat="1" applyFont="1"/>
    <xf numFmtId="42" fontId="42" fillId="0" borderId="75" xfId="4" applyNumberFormat="1" applyFont="1" applyBorder="1"/>
    <xf numFmtId="37" fontId="115" fillId="0" borderId="0" xfId="6"/>
    <xf numFmtId="10" fontId="28" fillId="5" borderId="0" xfId="0" applyNumberFormat="1" applyFont="1" applyFill="1" applyAlignment="1">
      <alignment horizontal="left"/>
    </xf>
    <xf numFmtId="41" fontId="17" fillId="6" borderId="57" xfId="0" applyNumberFormat="1" applyFont="1" applyFill="1" applyBorder="1"/>
    <xf numFmtId="41" fontId="8" fillId="6" borderId="57" xfId="0" applyNumberFormat="1" applyFont="1" applyFill="1" applyBorder="1"/>
    <xf numFmtId="37" fontId="35" fillId="6" borderId="31" xfId="0" applyFont="1" applyFill="1" applyBorder="1" applyAlignment="1">
      <alignment horizontal="left" vertical="center" wrapText="1"/>
    </xf>
    <xf numFmtId="37" fontId="11" fillId="5" borderId="0" xfId="0" applyFont="1" applyFill="1" applyAlignment="1">
      <alignment horizontal="center" wrapText="1"/>
    </xf>
    <xf numFmtId="37" fontId="118" fillId="7" borderId="15" xfId="0" applyFont="1" applyFill="1" applyBorder="1" applyAlignment="1">
      <alignment horizontal="center"/>
    </xf>
    <xf numFmtId="37" fontId="97" fillId="12" borderId="80" xfId="0" applyFont="1" applyFill="1" applyBorder="1" applyAlignment="1">
      <alignment horizontal="left" vertical="top"/>
    </xf>
    <xf numFmtId="7" fontId="101" fillId="12" borderId="80" xfId="0" applyNumberFormat="1" applyFont="1" applyFill="1" applyBorder="1" applyAlignment="1">
      <alignment horizontal="left" vertical="top"/>
    </xf>
    <xf numFmtId="7" fontId="101" fillId="12" borderId="15" xfId="0" applyNumberFormat="1" applyFont="1" applyFill="1" applyBorder="1" applyAlignment="1">
      <alignment horizontal="left" vertical="top"/>
    </xf>
    <xf numFmtId="37" fontId="120" fillId="5" borderId="0" xfId="0" applyFont="1" applyFill="1" applyAlignment="1">
      <alignment vertical="center"/>
    </xf>
    <xf numFmtId="10" fontId="101" fillId="5" borderId="81" xfId="0" applyNumberFormat="1" applyFont="1" applyFill="1" applyBorder="1" applyAlignment="1">
      <alignment horizontal="left" vertical="top"/>
    </xf>
    <xf numFmtId="10" fontId="101" fillId="12" borderId="81" xfId="0" applyNumberFormat="1" applyFont="1" applyFill="1" applyBorder="1" applyAlignment="1">
      <alignment horizontal="left" vertical="top"/>
    </xf>
    <xf numFmtId="39" fontId="121" fillId="0" borderId="0" xfId="0" applyNumberFormat="1" applyFont="1" applyAlignment="1">
      <alignment horizontal="left" vertical="center" wrapText="1"/>
    </xf>
    <xf numFmtId="37" fontId="108" fillId="8" borderId="0" xfId="0" applyFont="1" applyFill="1" applyAlignment="1">
      <alignment horizontal="center" wrapText="1"/>
    </xf>
    <xf numFmtId="37" fontId="107" fillId="8" borderId="0" xfId="0" applyFont="1" applyFill="1"/>
    <xf numFmtId="7" fontId="100" fillId="8" borderId="0" xfId="0" applyNumberFormat="1" applyFont="1" applyFill="1" applyAlignment="1">
      <alignment horizontal="center" vertical="top"/>
    </xf>
    <xf numFmtId="37" fontId="102" fillId="8" borderId="0" xfId="0" applyFont="1" applyFill="1"/>
    <xf numFmtId="37" fontId="26" fillId="5" borderId="0" xfId="0" applyFont="1" applyFill="1" applyAlignment="1">
      <alignment vertical="center"/>
    </xf>
    <xf numFmtId="37" fontId="28" fillId="0" borderId="15" xfId="0" applyFont="1" applyBorder="1" applyAlignment="1">
      <alignment horizontal="center" vertical="center" wrapText="1"/>
    </xf>
    <xf numFmtId="41" fontId="19" fillId="5" borderId="0" xfId="0" applyNumberFormat="1" applyFont="1" applyFill="1" applyAlignment="1">
      <alignment horizontal="right"/>
    </xf>
    <xf numFmtId="37" fontId="28" fillId="0" borderId="0" xfId="0" applyFont="1" applyAlignment="1">
      <alignment horizontal="center" vertical="center" wrapText="1"/>
    </xf>
    <xf numFmtId="37" fontId="62" fillId="0" borderId="0" xfId="0" applyFont="1" applyAlignment="1">
      <alignment horizontal="center" vertical="center" wrapText="1"/>
    </xf>
    <xf numFmtId="37" fontId="8" fillId="0" borderId="0" xfId="0" applyFont="1" applyAlignment="1">
      <alignment horizontal="center" vertical="center" wrapText="1"/>
    </xf>
    <xf numFmtId="37" fontId="2" fillId="0" borderId="0" xfId="0" applyFont="1" applyAlignment="1">
      <alignment wrapText="1"/>
    </xf>
    <xf numFmtId="39" fontId="44" fillId="0" borderId="0" xfId="0" applyNumberFormat="1" applyFont="1" applyAlignment="1">
      <alignment horizontal="center" vertical="center"/>
    </xf>
    <xf numFmtId="39" fontId="6" fillId="0" borderId="0" xfId="0" applyNumberFormat="1" applyFont="1" applyAlignment="1">
      <alignment horizontal="right"/>
    </xf>
    <xf numFmtId="7" fontId="101" fillId="5" borderId="84" xfId="0" applyNumberFormat="1" applyFont="1" applyFill="1" applyBorder="1" applyAlignment="1">
      <alignment horizontal="left" vertical="top"/>
    </xf>
    <xf numFmtId="37" fontId="99" fillId="5" borderId="15" xfId="0" applyFont="1" applyFill="1" applyBorder="1"/>
    <xf numFmtId="37" fontId="97" fillId="5" borderId="15" xfId="0" applyFont="1" applyFill="1" applyBorder="1" applyAlignment="1">
      <alignment horizontal="left" vertical="top"/>
    </xf>
    <xf numFmtId="7" fontId="101" fillId="5" borderId="85" xfId="0" applyNumberFormat="1" applyFont="1" applyFill="1" applyBorder="1" applyAlignment="1">
      <alignment horizontal="left" vertical="top"/>
    </xf>
    <xf numFmtId="7" fontId="101" fillId="12" borderId="85" xfId="0" applyNumberFormat="1" applyFont="1" applyFill="1" applyBorder="1" applyAlignment="1">
      <alignment horizontal="left" vertical="top"/>
    </xf>
    <xf numFmtId="37" fontId="97" fillId="12" borderId="15" xfId="0" applyFont="1" applyFill="1" applyBorder="1" applyAlignment="1">
      <alignment horizontal="left" vertical="top"/>
    </xf>
    <xf numFmtId="37" fontId="2" fillId="5" borderId="0" xfId="0" applyFont="1" applyFill="1" applyAlignment="1">
      <alignment horizontal="left"/>
    </xf>
    <xf numFmtId="164" fontId="19" fillId="0" borderId="0" xfId="0" applyNumberFormat="1" applyFont="1" applyAlignment="1">
      <alignment horizontal="center" vertical="center"/>
    </xf>
    <xf numFmtId="37" fontId="19" fillId="0" borderId="0" xfId="2" applyNumberFormat="1" applyFont="1" applyFill="1" applyBorder="1" applyAlignment="1" applyProtection="1">
      <alignment horizontal="left" vertical="center"/>
    </xf>
    <xf numFmtId="37" fontId="19" fillId="0" borderId="0" xfId="0" applyFont="1" applyAlignment="1">
      <alignment horizontal="center" vertical="center"/>
    </xf>
    <xf numFmtId="37" fontId="6" fillId="0" borderId="17" xfId="0" applyFont="1" applyBorder="1"/>
    <xf numFmtId="39" fontId="19" fillId="0" borderId="54" xfId="0" applyNumberFormat="1" applyFont="1" applyBorder="1" applyAlignment="1">
      <alignment horizontal="right"/>
    </xf>
    <xf numFmtId="168" fontId="8" fillId="0" borderId="56" xfId="0" applyNumberFormat="1" applyFont="1" applyBorder="1" applyAlignment="1">
      <alignment horizontal="center"/>
    </xf>
    <xf numFmtId="37" fontId="8" fillId="0" borderId="54" xfId="0" applyFont="1" applyBorder="1"/>
    <xf numFmtId="37" fontId="19" fillId="9" borderId="55" xfId="0" applyFont="1" applyFill="1" applyBorder="1"/>
    <xf numFmtId="164" fontId="10" fillId="0" borderId="0" xfId="0" applyNumberFormat="1" applyFont="1" applyAlignment="1">
      <alignment horizontal="left" vertical="center"/>
    </xf>
    <xf numFmtId="8" fontId="40" fillId="0" borderId="0" xfId="0" applyNumberFormat="1" applyFont="1" applyAlignment="1">
      <alignment horizontal="left" vertical="center"/>
    </xf>
    <xf numFmtId="164" fontId="40" fillId="0" borderId="0" xfId="0" applyNumberFormat="1" applyFont="1" applyAlignment="1">
      <alignment horizontal="left" vertical="center"/>
    </xf>
    <xf numFmtId="37" fontId="40" fillId="0" borderId="0" xfId="0" applyFont="1" applyAlignment="1">
      <alignment horizontal="center" vertical="center"/>
    </xf>
    <xf numFmtId="10" fontId="40" fillId="0" borderId="0" xfId="0" applyNumberFormat="1" applyFont="1" applyAlignment="1">
      <alignment horizontal="center" vertical="center"/>
    </xf>
    <xf numFmtId="39" fontId="121" fillId="5" borderId="0" xfId="0" applyNumberFormat="1" applyFont="1" applyFill="1" applyAlignment="1">
      <alignment horizontal="left" vertical="center" wrapText="1"/>
    </xf>
    <xf numFmtId="164" fontId="10" fillId="5" borderId="0" xfId="0" applyNumberFormat="1" applyFont="1" applyFill="1" applyAlignment="1">
      <alignment horizontal="left" vertical="center"/>
    </xf>
    <xf numFmtId="8" fontId="40" fillId="5" borderId="0" xfId="0" applyNumberFormat="1" applyFont="1" applyFill="1" applyAlignment="1">
      <alignment horizontal="left" vertical="center"/>
    </xf>
    <xf numFmtId="164" fontId="40" fillId="5" borderId="0" xfId="0" applyNumberFormat="1" applyFont="1" applyFill="1" applyAlignment="1">
      <alignment horizontal="left" vertical="center"/>
    </xf>
    <xf numFmtId="37" fontId="40" fillId="5" borderId="0" xfId="0" applyFont="1" applyFill="1" applyAlignment="1">
      <alignment horizontal="center" vertical="center"/>
    </xf>
    <xf numFmtId="10" fontId="40" fillId="5" borderId="0" xfId="0" applyNumberFormat="1" applyFont="1" applyFill="1" applyAlignment="1">
      <alignment horizontal="center" vertical="center"/>
    </xf>
    <xf numFmtId="37" fontId="19" fillId="5" borderId="0" xfId="0" applyFont="1" applyFill="1" applyAlignment="1">
      <alignment vertical="center"/>
    </xf>
    <xf numFmtId="37" fontId="8" fillId="0" borderId="15" xfId="0" applyFont="1" applyBorder="1" applyAlignment="1">
      <alignment horizontal="center" vertical="center"/>
    </xf>
    <xf numFmtId="37" fontId="111" fillId="0" borderId="15" xfId="0" applyFont="1" applyBorder="1" applyAlignment="1">
      <alignment horizontal="center" vertical="center" wrapText="1"/>
    </xf>
    <xf numFmtId="37" fontId="37" fillId="5" borderId="0" xfId="0" applyFont="1" applyFill="1"/>
    <xf numFmtId="164" fontId="8" fillId="5" borderId="0" xfId="0" applyNumberFormat="1" applyFont="1" applyFill="1" applyAlignment="1">
      <alignment horizontal="center"/>
    </xf>
    <xf numFmtId="41" fontId="8" fillId="0" borderId="0" xfId="0" applyNumberFormat="1" applyFont="1" applyAlignment="1">
      <alignment horizontal="center" vertical="center"/>
    </xf>
    <xf numFmtId="41" fontId="20" fillId="0" borderId="0" xfId="0" applyNumberFormat="1" applyFont="1" applyAlignment="1">
      <alignment horizontal="centerContinuous"/>
    </xf>
    <xf numFmtId="164" fontId="4" fillId="0" borderId="0" xfId="0" applyNumberFormat="1" applyFont="1" applyAlignment="1">
      <alignment horizontal="left"/>
    </xf>
    <xf numFmtId="41" fontId="8" fillId="0" borderId="15" xfId="0" applyNumberFormat="1" applyFont="1" applyBorder="1" applyAlignment="1">
      <alignment horizontal="center" vertical="center"/>
    </xf>
    <xf numFmtId="168" fontId="43" fillId="0" borderId="0" xfId="0" applyNumberFormat="1" applyFont="1" applyAlignment="1">
      <alignment horizontal="left"/>
    </xf>
    <xf numFmtId="37" fontId="43" fillId="0" borderId="0" xfId="0" applyFont="1" applyAlignment="1">
      <alignment horizontal="left"/>
    </xf>
    <xf numFmtId="41" fontId="41" fillId="0" borderId="0" xfId="1" applyNumberFormat="1" applyFont="1" applyFill="1" applyBorder="1" applyAlignment="1" applyProtection="1">
      <alignment horizontal="left"/>
    </xf>
    <xf numFmtId="164" fontId="39" fillId="3" borderId="23" xfId="0" applyNumberFormat="1" applyFont="1" applyFill="1" applyBorder="1" applyAlignment="1">
      <alignment horizontal="left"/>
    </xf>
    <xf numFmtId="164" fontId="39" fillId="3" borderId="24" xfId="0" applyNumberFormat="1" applyFont="1" applyFill="1" applyBorder="1" applyAlignment="1">
      <alignment horizontal="left"/>
    </xf>
    <xf numFmtId="164" fontId="39" fillId="3" borderId="25" xfId="0" applyNumberFormat="1" applyFont="1" applyFill="1" applyBorder="1" applyAlignment="1">
      <alignment horizontal="left"/>
    </xf>
    <xf numFmtId="41" fontId="6" fillId="0" borderId="0" xfId="0" applyNumberFormat="1" applyFont="1" applyAlignment="1">
      <alignment horizontal="left"/>
    </xf>
    <xf numFmtId="164" fontId="51" fillId="0" borderId="0" xfId="0" applyNumberFormat="1" applyFont="1" applyAlignment="1">
      <alignment horizontal="left"/>
    </xf>
    <xf numFmtId="164" fontId="45" fillId="5" borderId="0" xfId="0" applyNumberFormat="1" applyFont="1" applyFill="1" applyAlignment="1">
      <alignment horizontal="center"/>
    </xf>
    <xf numFmtId="164" fontId="44" fillId="5" borderId="0" xfId="0" applyNumberFormat="1" applyFont="1" applyFill="1" applyAlignment="1">
      <alignment horizontal="center"/>
    </xf>
    <xf numFmtId="168" fontId="19" fillId="0" borderId="0" xfId="0" applyNumberFormat="1" applyFont="1" applyAlignment="1">
      <alignment horizontal="center" vertical="center"/>
    </xf>
    <xf numFmtId="39" fontId="19" fillId="0" borderId="0" xfId="0" applyNumberFormat="1" applyFont="1" applyAlignment="1">
      <alignment vertical="center"/>
    </xf>
    <xf numFmtId="37" fontId="2" fillId="0" borderId="0" xfId="0" applyFont="1" applyAlignment="1">
      <alignment horizontal="center" vertical="center"/>
    </xf>
    <xf numFmtId="37" fontId="2" fillId="5" borderId="0" xfId="0" applyFont="1" applyFill="1" applyAlignment="1">
      <alignment horizontal="center" vertical="center" wrapText="1"/>
    </xf>
    <xf numFmtId="37" fontId="2" fillId="5" borderId="0" xfId="0" applyFont="1" applyFill="1" applyAlignment="1">
      <alignment horizontal="center" vertical="center"/>
    </xf>
    <xf numFmtId="37" fontId="2" fillId="0" borderId="0" xfId="0" applyFont="1" applyAlignment="1">
      <alignment vertical="center"/>
    </xf>
    <xf numFmtId="37" fontId="44" fillId="0" borderId="0" xfId="0" applyFont="1" applyAlignment="1">
      <alignment vertical="center" wrapText="1"/>
    </xf>
    <xf numFmtId="37" fontId="127" fillId="3" borderId="15" xfId="0" applyFont="1" applyFill="1" applyBorder="1" applyAlignment="1">
      <alignment vertical="center"/>
    </xf>
    <xf numFmtId="169" fontId="2" fillId="0" borderId="0" xfId="1" applyNumberFormat="1" applyFont="1" applyFill="1" applyBorder="1"/>
    <xf numFmtId="172" fontId="2" fillId="0" borderId="0" xfId="1" applyNumberFormat="1" applyFont="1" applyAlignment="1"/>
    <xf numFmtId="37" fontId="26" fillId="0" borderId="0" xfId="0" applyFont="1" applyAlignment="1">
      <alignment vertical="center" wrapText="1"/>
    </xf>
    <xf numFmtId="37" fontId="128" fillId="5" borderId="0" xfId="0" applyFont="1" applyFill="1"/>
    <xf numFmtId="37" fontId="51" fillId="0" borderId="0" xfId="0" applyFont="1" applyAlignment="1">
      <alignment horizontal="left"/>
    </xf>
    <xf numFmtId="37" fontId="2" fillId="0" borderId="0" xfId="0" applyFont="1" applyAlignment="1">
      <alignment horizontal="right" vertical="center"/>
    </xf>
    <xf numFmtId="39" fontId="44" fillId="0" borderId="4" xfId="0" applyNumberFormat="1" applyFont="1" applyBorder="1" applyAlignment="1">
      <alignment horizontal="left" vertical="center"/>
    </xf>
    <xf numFmtId="39" fontId="44" fillId="0" borderId="4" xfId="0" applyNumberFormat="1" applyFont="1" applyBorder="1" applyAlignment="1">
      <alignment horizontal="right" vertical="center"/>
    </xf>
    <xf numFmtId="37" fontId="8" fillId="0" borderId="0" xfId="0" applyFont="1" applyAlignment="1">
      <alignment horizontal="center" vertical="center"/>
    </xf>
    <xf numFmtId="39" fontId="8" fillId="0" borderId="0" xfId="0" applyNumberFormat="1" applyFont="1" applyAlignment="1">
      <alignment vertical="center"/>
    </xf>
    <xf numFmtId="168" fontId="8" fillId="0" borderId="0" xfId="0" applyNumberFormat="1" applyFont="1" applyAlignment="1">
      <alignment horizontal="center" vertical="center"/>
    </xf>
    <xf numFmtId="37" fontId="6" fillId="5" borderId="0" xfId="0" applyFont="1" applyFill="1" applyAlignment="1">
      <alignment horizontal="center"/>
    </xf>
    <xf numFmtId="10" fontId="6" fillId="5" borderId="0" xfId="0" applyNumberFormat="1" applyFont="1" applyFill="1" applyAlignment="1">
      <alignment horizontal="center"/>
    </xf>
    <xf numFmtId="39" fontId="44" fillId="5" borderId="0" xfId="0" applyNumberFormat="1" applyFont="1" applyFill="1" applyAlignment="1">
      <alignment horizontal="center" vertical="center"/>
    </xf>
    <xf numFmtId="37" fontId="8" fillId="5" borderId="0" xfId="0" applyFont="1" applyFill="1" applyAlignment="1">
      <alignment horizontal="right" vertical="center"/>
    </xf>
    <xf numFmtId="168" fontId="19" fillId="5" borderId="0" xfId="0" applyNumberFormat="1" applyFont="1" applyFill="1" applyAlignment="1">
      <alignment horizontal="center" vertical="center"/>
    </xf>
    <xf numFmtId="37" fontId="51" fillId="5" borderId="0" xfId="0" applyFont="1" applyFill="1" applyAlignment="1">
      <alignment horizontal="left"/>
    </xf>
    <xf numFmtId="164" fontId="8" fillId="5" borderId="0" xfId="0" applyNumberFormat="1" applyFont="1" applyFill="1" applyAlignment="1">
      <alignment horizontal="center" vertical="center"/>
    </xf>
    <xf numFmtId="164" fontId="8" fillId="0" borderId="0" xfId="0" applyNumberFormat="1" applyFont="1" applyAlignment="1">
      <alignment horizontal="center" vertical="center"/>
    </xf>
    <xf numFmtId="39" fontId="19" fillId="5" borderId="0" xfId="0" applyNumberFormat="1" applyFont="1" applyFill="1" applyAlignment="1">
      <alignment vertical="center"/>
    </xf>
    <xf numFmtId="39" fontId="6" fillId="5" borderId="0" xfId="0" applyNumberFormat="1" applyFont="1" applyFill="1"/>
    <xf numFmtId="37" fontId="2" fillId="5" borderId="0" xfId="0" applyFont="1" applyFill="1" applyAlignment="1">
      <alignment horizontal="right" vertical="center"/>
    </xf>
    <xf numFmtId="37" fontId="2" fillId="5" borderId="0" xfId="1" applyNumberFormat="1" applyFont="1" applyFill="1" applyBorder="1" applyAlignment="1">
      <alignment horizontal="right" vertical="center"/>
    </xf>
    <xf numFmtId="170" fontId="6" fillId="5" borderId="0" xfId="0" applyNumberFormat="1" applyFont="1" applyFill="1" applyAlignment="1">
      <alignment horizontal="left"/>
    </xf>
    <xf numFmtId="8" fontId="6" fillId="5" borderId="0" xfId="0" applyNumberFormat="1" applyFont="1" applyFill="1" applyAlignment="1">
      <alignment horizontal="left"/>
    </xf>
    <xf numFmtId="37" fontId="8" fillId="9" borderId="73" xfId="0" applyFont="1" applyFill="1" applyBorder="1" applyAlignment="1">
      <alignment horizontal="right" vertical="center"/>
    </xf>
    <xf numFmtId="37" fontId="11" fillId="5" borderId="0" xfId="0" applyFont="1" applyFill="1" applyAlignment="1">
      <alignment horizontal="right"/>
    </xf>
    <xf numFmtId="37" fontId="4" fillId="0" borderId="0" xfId="0" applyFont="1" applyAlignment="1">
      <alignment vertical="center"/>
    </xf>
    <xf numFmtId="164" fontId="8" fillId="0" borderId="42" xfId="0" applyNumberFormat="1" applyFont="1" applyBorder="1" applyAlignment="1">
      <alignment horizontal="center" vertical="center"/>
    </xf>
    <xf numFmtId="37" fontId="8" fillId="5" borderId="0" xfId="0" applyFont="1" applyFill="1" applyAlignment="1">
      <alignment horizontal="center" vertical="center"/>
    </xf>
    <xf numFmtId="37" fontId="129" fillId="3" borderId="15" xfId="0" applyFont="1" applyFill="1" applyBorder="1" applyAlignment="1">
      <alignment horizontal="left"/>
    </xf>
    <xf numFmtId="39" fontId="129" fillId="3" borderId="15" xfId="0" applyNumberFormat="1" applyFont="1" applyFill="1" applyBorder="1" applyAlignment="1">
      <alignment horizontal="left"/>
    </xf>
    <xf numFmtId="39" fontId="130" fillId="0" borderId="0" xfId="0" applyNumberFormat="1" applyFont="1" applyAlignment="1">
      <alignment horizontal="left" vertical="center"/>
    </xf>
    <xf numFmtId="41" fontId="6" fillId="6" borderId="15" xfId="0" applyNumberFormat="1" applyFont="1" applyFill="1" applyBorder="1"/>
    <xf numFmtId="0" fontId="42" fillId="5" borderId="0" xfId="5" applyFont="1" applyFill="1" applyAlignment="1">
      <alignment horizontal="left"/>
    </xf>
    <xf numFmtId="37" fontId="42" fillId="5" borderId="0" xfId="0" applyFont="1" applyFill="1" applyAlignment="1">
      <alignment horizontal="left"/>
    </xf>
    <xf numFmtId="0" fontId="64" fillId="5" borderId="0" xfId="5" applyFont="1" applyFill="1" applyAlignment="1">
      <alignment horizontal="left" vertical="center"/>
    </xf>
    <xf numFmtId="37" fontId="8" fillId="0" borderId="56" xfId="0" applyFont="1" applyBorder="1" applyAlignment="1">
      <alignment horizontal="right"/>
    </xf>
    <xf numFmtId="37" fontId="8" fillId="5" borderId="0" xfId="0" applyFont="1" applyFill="1" applyAlignment="1">
      <alignment horizontal="right"/>
    </xf>
    <xf numFmtId="37" fontId="8" fillId="9" borderId="73" xfId="0" applyFont="1" applyFill="1" applyBorder="1" applyAlignment="1">
      <alignment horizontal="right"/>
    </xf>
    <xf numFmtId="41" fontId="2" fillId="5" borderId="15" xfId="0" applyNumberFormat="1" applyFont="1" applyFill="1" applyBorder="1" applyAlignment="1">
      <alignment vertical="center"/>
    </xf>
    <xf numFmtId="41" fontId="2" fillId="0" borderId="15" xfId="0" applyNumberFormat="1" applyFont="1" applyBorder="1"/>
    <xf numFmtId="42" fontId="40" fillId="0" borderId="0" xfId="0" applyNumberFormat="1" applyFont="1" applyAlignment="1">
      <alignment horizontal="center" vertical="center"/>
    </xf>
    <xf numFmtId="42" fontId="19" fillId="9" borderId="0" xfId="0" applyNumberFormat="1" applyFont="1" applyFill="1" applyAlignment="1">
      <alignment vertical="center"/>
    </xf>
    <xf numFmtId="41" fontId="6" fillId="3" borderId="32" xfId="0" applyNumberFormat="1" applyFont="1" applyFill="1" applyBorder="1" applyAlignment="1">
      <alignment horizontal="right"/>
    </xf>
    <xf numFmtId="41" fontId="6" fillId="3" borderId="30" xfId="0" applyNumberFormat="1" applyFont="1" applyFill="1" applyBorder="1" applyAlignment="1">
      <alignment horizontal="right"/>
    </xf>
    <xf numFmtId="41" fontId="6" fillId="0" borderId="26" xfId="0" applyNumberFormat="1" applyFont="1" applyBorder="1"/>
    <xf numFmtId="41" fontId="6" fillId="0" borderId="27" xfId="0" applyNumberFormat="1" applyFont="1" applyBorder="1"/>
    <xf numFmtId="41" fontId="6" fillId="3" borderId="13" xfId="0" applyNumberFormat="1" applyFont="1" applyFill="1" applyBorder="1"/>
    <xf numFmtId="41" fontId="6" fillId="0" borderId="19" xfId="0" applyNumberFormat="1" applyFont="1" applyBorder="1" applyAlignment="1">
      <alignment horizontal="right"/>
    </xf>
    <xf numFmtId="42" fontId="7" fillId="2" borderId="0" xfId="0" applyNumberFormat="1" applyFont="1" applyFill="1" applyAlignment="1">
      <alignment horizontal="center"/>
    </xf>
    <xf numFmtId="7" fontId="131" fillId="5" borderId="0" xfId="0" applyNumberFormat="1" applyFont="1" applyFill="1" applyAlignment="1">
      <alignment horizontal="left"/>
    </xf>
    <xf numFmtId="37" fontId="131" fillId="5" borderId="0" xfId="0" applyFont="1" applyFill="1" applyAlignment="1">
      <alignment horizontal="left"/>
    </xf>
    <xf numFmtId="37" fontId="132" fillId="5" borderId="0" xfId="0" applyFont="1" applyFill="1" applyAlignment="1">
      <alignment horizontal="left"/>
    </xf>
    <xf numFmtId="41" fontId="5" fillId="0" borderId="17" xfId="0" applyNumberFormat="1" applyFont="1" applyBorder="1"/>
    <xf numFmtId="164" fontId="39" fillId="0" borderId="0" xfId="0" applyNumberFormat="1" applyFont="1" applyAlignment="1">
      <alignment horizontal="center"/>
    </xf>
    <xf numFmtId="43" fontId="41" fillId="0" borderId="15" xfId="1" applyFont="1" applyFill="1" applyBorder="1" applyAlignment="1" applyProtection="1">
      <alignment horizontal="center"/>
    </xf>
    <xf numFmtId="0" fontId="41" fillId="0" borderId="15" xfId="1" applyNumberFormat="1" applyFont="1" applyFill="1" applyBorder="1" applyAlignment="1" applyProtection="1">
      <alignment horizontal="center"/>
    </xf>
    <xf numFmtId="37" fontId="0" fillId="5" borderId="4" xfId="0" applyFill="1" applyBorder="1" applyAlignment="1">
      <alignment vertical="center" wrapText="1"/>
    </xf>
    <xf numFmtId="37" fontId="22" fillId="5" borderId="0" xfId="0" applyFont="1" applyFill="1"/>
    <xf numFmtId="37" fontId="22" fillId="5" borderId="0" xfId="0" applyFont="1" applyFill="1" applyAlignment="1">
      <alignment vertical="center"/>
    </xf>
    <xf numFmtId="43" fontId="6" fillId="5" borderId="15" xfId="1" applyFont="1" applyFill="1" applyBorder="1" applyAlignment="1" applyProtection="1"/>
    <xf numFmtId="43" fontId="6" fillId="5" borderId="15" xfId="0" applyNumberFormat="1" applyFont="1" applyFill="1" applyBorder="1"/>
    <xf numFmtId="37" fontId="26" fillId="9" borderId="0" xfId="0" applyFont="1" applyFill="1" applyAlignment="1">
      <alignment wrapText="1"/>
    </xf>
    <xf numFmtId="37" fontId="133" fillId="0" borderId="0" xfId="0" applyFont="1"/>
    <xf numFmtId="37" fontId="134" fillId="0" borderId="0" xfId="0" applyFont="1"/>
    <xf numFmtId="37" fontId="135" fillId="0" borderId="0" xfId="0" applyFont="1"/>
    <xf numFmtId="41" fontId="135" fillId="0" borderId="0" xfId="0" applyNumberFormat="1" applyFont="1"/>
    <xf numFmtId="41" fontId="133" fillId="0" borderId="0" xfId="0" applyNumberFormat="1" applyFont="1"/>
    <xf numFmtId="41" fontId="136" fillId="0" borderId="0" xfId="0" applyNumberFormat="1" applyFont="1"/>
    <xf numFmtId="9" fontId="133" fillId="0" borderId="0" xfId="3" applyFont="1" applyFill="1" applyBorder="1" applyAlignment="1" applyProtection="1">
      <alignment horizontal="center" vertical="center"/>
    </xf>
    <xf numFmtId="37" fontId="133" fillId="0" borderId="0" xfId="0" applyFont="1" applyAlignment="1">
      <alignment horizontal="center"/>
    </xf>
    <xf numFmtId="41" fontId="135" fillId="0" borderId="57" xfId="0" applyNumberFormat="1" applyFont="1" applyBorder="1"/>
    <xf numFmtId="41" fontId="133" fillId="0" borderId="57" xfId="0" applyNumberFormat="1" applyFont="1" applyBorder="1"/>
    <xf numFmtId="41" fontId="136" fillId="0" borderId="57" xfId="0" applyNumberFormat="1" applyFont="1" applyBorder="1"/>
    <xf numFmtId="9" fontId="133" fillId="0" borderId="57" xfId="3" applyFont="1" applyFill="1" applyBorder="1" applyAlignment="1" applyProtection="1">
      <alignment horizontal="center" vertical="center"/>
    </xf>
    <xf numFmtId="9" fontId="135" fillId="0" borderId="0" xfId="3" applyFont="1" applyAlignment="1" applyProtection="1">
      <alignment horizontal="center" vertical="center"/>
    </xf>
    <xf numFmtId="37" fontId="137" fillId="0" borderId="0" xfId="0" applyFont="1"/>
    <xf numFmtId="37" fontId="138" fillId="0" borderId="0" xfId="0" applyFont="1"/>
    <xf numFmtId="37" fontId="139" fillId="0" borderId="0" xfId="0" applyFont="1"/>
    <xf numFmtId="41" fontId="138" fillId="7" borderId="65" xfId="0" applyNumberFormat="1" applyFont="1" applyFill="1" applyBorder="1"/>
    <xf numFmtId="41" fontId="138" fillId="0" borderId="0" xfId="0" applyNumberFormat="1" applyFont="1"/>
    <xf numFmtId="41" fontId="138" fillId="0" borderId="65" xfId="0" applyNumberFormat="1" applyFont="1" applyBorder="1"/>
    <xf numFmtId="41" fontId="140" fillId="7" borderId="65" xfId="0" applyNumberFormat="1" applyFont="1" applyFill="1" applyBorder="1"/>
    <xf numFmtId="9" fontId="138" fillId="0" borderId="0" xfId="3" applyFont="1" applyFill="1" applyBorder="1" applyAlignment="1" applyProtection="1">
      <alignment horizontal="center" vertical="center"/>
    </xf>
    <xf numFmtId="37" fontId="141" fillId="0" borderId="0" xfId="0" applyFont="1"/>
    <xf numFmtId="37" fontId="115" fillId="5" borderId="0" xfId="6" applyFill="1" applyAlignment="1"/>
    <xf numFmtId="37" fontId="2" fillId="2" borderId="0" xfId="0" applyFont="1" applyFill="1" applyAlignment="1">
      <alignment horizontal="left" vertical="center"/>
    </xf>
    <xf numFmtId="37" fontId="2" fillId="2" borderId="0" xfId="0" applyFont="1" applyFill="1" applyAlignment="1">
      <alignment vertical="center"/>
    </xf>
    <xf numFmtId="37" fontId="7" fillId="7" borderId="37" xfId="0" applyFont="1" applyFill="1" applyBorder="1" applyAlignment="1" applyProtection="1">
      <alignment horizontal="left" vertical="top" wrapText="1"/>
      <protection locked="0"/>
    </xf>
    <xf numFmtId="37" fontId="7" fillId="7" borderId="78" xfId="0" applyFont="1" applyFill="1" applyBorder="1" applyAlignment="1" applyProtection="1">
      <alignment horizontal="left" vertical="center" wrapText="1"/>
      <protection locked="0"/>
    </xf>
    <xf numFmtId="37" fontId="58" fillId="7" borderId="40" xfId="0" applyFont="1" applyFill="1" applyBorder="1" applyAlignment="1" applyProtection="1">
      <alignment horizontal="left"/>
      <protection locked="0"/>
    </xf>
    <xf numFmtId="37" fontId="58" fillId="7" borderId="0" xfId="0" applyFont="1" applyFill="1" applyAlignment="1" applyProtection="1">
      <alignment horizontal="left"/>
      <protection locked="0"/>
    </xf>
    <xf numFmtId="37" fontId="2" fillId="7" borderId="0" xfId="0" applyFont="1" applyFill="1" applyAlignment="1" applyProtection="1">
      <alignment horizontal="left"/>
      <protection locked="0"/>
    </xf>
    <xf numFmtId="37" fontId="2" fillId="7" borderId="36" xfId="0" applyFont="1" applyFill="1" applyBorder="1" applyProtection="1">
      <protection locked="0"/>
    </xf>
    <xf numFmtId="37" fontId="2" fillId="7" borderId="76" xfId="0" applyFont="1" applyFill="1" applyBorder="1" applyProtection="1">
      <protection locked="0"/>
    </xf>
    <xf numFmtId="37" fontId="58" fillId="7" borderId="4" xfId="0" applyFont="1" applyFill="1" applyBorder="1" applyAlignment="1" applyProtection="1">
      <alignment horizontal="left"/>
      <protection locked="0"/>
    </xf>
    <xf numFmtId="37" fontId="2" fillId="7" borderId="0" xfId="0" applyFont="1" applyFill="1" applyProtection="1">
      <protection locked="0"/>
    </xf>
    <xf numFmtId="37" fontId="58" fillId="7" borderId="36" xfId="0" applyFont="1" applyFill="1" applyBorder="1" applyAlignment="1" applyProtection="1">
      <alignment horizontal="justify"/>
      <protection locked="0"/>
    </xf>
    <xf numFmtId="37" fontId="58" fillId="7" borderId="41" xfId="0" applyFont="1" applyFill="1" applyBorder="1" applyAlignment="1" applyProtection="1">
      <alignment horizontal="left"/>
      <protection locked="0"/>
    </xf>
    <xf numFmtId="37" fontId="58" fillId="7" borderId="77" xfId="0" applyFont="1" applyFill="1" applyBorder="1" applyAlignment="1" applyProtection="1">
      <alignment horizontal="left"/>
      <protection locked="0"/>
    </xf>
    <xf numFmtId="37" fontId="2" fillId="7" borderId="42" xfId="0" applyFont="1" applyFill="1" applyBorder="1" applyAlignment="1" applyProtection="1">
      <alignment horizontal="left"/>
      <protection locked="0"/>
    </xf>
    <xf numFmtId="37" fontId="2" fillId="7" borderId="43" xfId="0" applyFont="1" applyFill="1" applyBorder="1" applyProtection="1">
      <protection locked="0"/>
    </xf>
    <xf numFmtId="37" fontId="26" fillId="7" borderId="41" xfId="0" applyFont="1" applyFill="1" applyBorder="1" applyAlignment="1" applyProtection="1">
      <alignment horizontal="left"/>
      <protection locked="0"/>
    </xf>
    <xf numFmtId="37" fontId="26" fillId="7" borderId="77" xfId="0" applyFont="1" applyFill="1" applyBorder="1" applyAlignment="1" applyProtection="1">
      <alignment horizontal="left"/>
      <protection locked="0"/>
    </xf>
    <xf numFmtId="175" fontId="44" fillId="0" borderId="15" xfId="0" applyNumberFormat="1" applyFont="1" applyBorder="1"/>
    <xf numFmtId="1" fontId="43" fillId="0" borderId="0" xfId="1" applyNumberFormat="1" applyFont="1" applyAlignment="1" applyProtection="1">
      <alignment horizontal="left" wrapText="1"/>
    </xf>
    <xf numFmtId="37" fontId="30" fillId="0" borderId="0" xfId="0" applyFont="1" applyAlignment="1">
      <alignment horizontal="left" wrapText="1"/>
    </xf>
    <xf numFmtId="41" fontId="6" fillId="0" borderId="15" xfId="0" applyNumberFormat="1" applyFont="1" applyBorder="1" applyAlignment="1">
      <alignment horizontal="center" vertical="center" wrapText="1"/>
    </xf>
    <xf numFmtId="37" fontId="0" fillId="0" borderId="15" xfId="0" applyBorder="1" applyAlignment="1">
      <alignment horizontal="center" vertical="center" wrapText="1"/>
    </xf>
    <xf numFmtId="37" fontId="112" fillId="11" borderId="47" xfId="0" applyFont="1" applyFill="1" applyBorder="1" applyAlignment="1" applyProtection="1">
      <alignment horizontal="center"/>
      <protection locked="0"/>
    </xf>
    <xf numFmtId="37" fontId="112" fillId="11" borderId="48" xfId="0" applyFont="1" applyFill="1" applyBorder="1" applyAlignment="1" applyProtection="1">
      <alignment horizontal="center"/>
      <protection locked="0"/>
    </xf>
    <xf numFmtId="37" fontId="112" fillId="11" borderId="19" xfId="0" applyFont="1" applyFill="1" applyBorder="1" applyAlignment="1" applyProtection="1">
      <alignment horizontal="center"/>
      <protection locked="0"/>
    </xf>
    <xf numFmtId="37" fontId="0" fillId="0" borderId="15" xfId="0" applyBorder="1" applyAlignment="1">
      <alignment wrapText="1"/>
    </xf>
    <xf numFmtId="37" fontId="33" fillId="7" borderId="44" xfId="0" applyFont="1" applyFill="1" applyBorder="1" applyAlignment="1">
      <alignment horizontal="left" vertical="center" wrapText="1"/>
    </xf>
    <xf numFmtId="37" fontId="34" fillId="7" borderId="17" xfId="0" applyFont="1" applyFill="1" applyBorder="1" applyAlignment="1">
      <alignment vertical="center" wrapText="1"/>
    </xf>
    <xf numFmtId="37" fontId="34" fillId="7" borderId="45" xfId="0" applyFont="1" applyFill="1" applyBorder="1" applyAlignment="1">
      <alignment vertical="center" wrapText="1"/>
    </xf>
    <xf numFmtId="37" fontId="34" fillId="7" borderId="14" xfId="0" applyFont="1" applyFill="1" applyBorder="1" applyAlignment="1">
      <alignment vertical="center" wrapText="1"/>
    </xf>
    <xf numFmtId="37" fontId="34" fillId="7" borderId="4" xfId="0" applyFont="1" applyFill="1" applyBorder="1" applyAlignment="1">
      <alignment vertical="center" wrapText="1"/>
    </xf>
    <xf numFmtId="37" fontId="34" fillId="7" borderId="20" xfId="0" applyFont="1" applyFill="1" applyBorder="1" applyAlignment="1">
      <alignment vertical="center" wrapText="1"/>
    </xf>
    <xf numFmtId="37" fontId="19" fillId="7" borderId="72" xfId="0" applyFont="1" applyFill="1" applyBorder="1" applyAlignment="1">
      <alignment horizontal="center"/>
    </xf>
    <xf numFmtId="37" fontId="19" fillId="7" borderId="13" xfId="0" applyFont="1" applyFill="1" applyBorder="1" applyAlignment="1">
      <alignment horizontal="center"/>
    </xf>
    <xf numFmtId="37" fontId="76" fillId="5" borderId="0" xfId="0" applyFont="1" applyFill="1" applyAlignment="1">
      <alignment wrapText="1"/>
    </xf>
    <xf numFmtId="37" fontId="77" fillId="5" borderId="0" xfId="0" applyFont="1" applyFill="1" applyAlignment="1">
      <alignment wrapText="1"/>
    </xf>
    <xf numFmtId="37" fontId="2" fillId="5" borderId="0" xfId="0" applyFont="1" applyFill="1" applyAlignment="1">
      <alignment vertical="center" wrapText="1"/>
    </xf>
    <xf numFmtId="37" fontId="0" fillId="0" borderId="0" xfId="0" applyAlignment="1">
      <alignment vertical="center" wrapText="1"/>
    </xf>
    <xf numFmtId="37" fontId="2" fillId="5" borderId="0" xfId="0" applyFont="1" applyFill="1" applyAlignment="1">
      <alignment wrapText="1"/>
    </xf>
    <xf numFmtId="37" fontId="0" fillId="0" borderId="0" xfId="0" applyAlignment="1">
      <alignment wrapText="1"/>
    </xf>
    <xf numFmtId="37" fontId="22" fillId="5" borderId="0" xfId="0" applyFont="1" applyFill="1" applyAlignment="1">
      <alignment vertical="center" wrapText="1"/>
    </xf>
    <xf numFmtId="37" fontId="46" fillId="5" borderId="0" xfId="0" applyFont="1" applyFill="1" applyAlignment="1">
      <alignment vertical="center" wrapText="1"/>
    </xf>
    <xf numFmtId="37" fontId="32" fillId="5" borderId="0" xfId="0" applyFont="1" applyFill="1" applyAlignment="1">
      <alignment wrapText="1"/>
    </xf>
    <xf numFmtId="37" fontId="65" fillId="0" borderId="0" xfId="0" applyFont="1" applyAlignment="1">
      <alignment wrapText="1"/>
    </xf>
    <xf numFmtId="37" fontId="22" fillId="5" borderId="0" xfId="0" applyFont="1" applyFill="1" applyAlignment="1">
      <alignment wrapText="1"/>
    </xf>
    <xf numFmtId="7" fontId="2" fillId="5" borderId="0" xfId="0" applyNumberFormat="1" applyFont="1" applyFill="1" applyAlignment="1">
      <alignment horizontal="left" wrapText="1"/>
    </xf>
    <xf numFmtId="37" fontId="0" fillId="5" borderId="0" xfId="0" applyFill="1" applyAlignment="1">
      <alignment horizontal="left" wrapText="1"/>
    </xf>
    <xf numFmtId="37" fontId="4" fillId="5" borderId="0" xfId="0" applyFont="1" applyFill="1" applyAlignment="1">
      <alignment wrapText="1"/>
    </xf>
    <xf numFmtId="37" fontId="2" fillId="5" borderId="4" xfId="0" applyFont="1" applyFill="1" applyBorder="1" applyAlignment="1">
      <alignment vertical="center" wrapText="1"/>
    </xf>
    <xf numFmtId="37" fontId="0" fillId="0" borderId="4" xfId="0" applyBorder="1" applyAlignment="1">
      <alignment wrapText="1"/>
    </xf>
    <xf numFmtId="1" fontId="46" fillId="6" borderId="47" xfId="1" applyNumberFormat="1" applyFont="1" applyFill="1" applyBorder="1" applyAlignment="1" applyProtection="1">
      <alignment horizontal="left" vertical="center" wrapText="1"/>
    </xf>
    <xf numFmtId="37" fontId="92" fillId="6" borderId="48" xfId="0" applyFont="1" applyFill="1" applyBorder="1" applyAlignment="1">
      <alignment vertical="center" wrapText="1"/>
    </xf>
    <xf numFmtId="37" fontId="92" fillId="6" borderId="19" xfId="0" applyFont="1" applyFill="1" applyBorder="1" applyAlignment="1">
      <alignment vertical="center" wrapText="1"/>
    </xf>
    <xf numFmtId="37" fontId="46" fillId="6" borderId="47" xfId="0" applyFont="1" applyFill="1" applyBorder="1" applyAlignment="1" applyProtection="1">
      <alignment horizontal="left" vertical="center" wrapText="1"/>
      <protection locked="0"/>
    </xf>
    <xf numFmtId="37" fontId="92" fillId="6" borderId="48" xfId="0" applyFont="1" applyFill="1" applyBorder="1" applyAlignment="1">
      <alignment wrapText="1"/>
    </xf>
    <xf numFmtId="37" fontId="92" fillId="6" borderId="19" xfId="0" applyFont="1" applyFill="1" applyBorder="1" applyAlignment="1">
      <alignment wrapText="1"/>
    </xf>
    <xf numFmtId="173" fontId="46" fillId="6" borderId="47" xfId="0" applyNumberFormat="1" applyFont="1" applyFill="1" applyBorder="1" applyAlignment="1">
      <alignment horizontal="left" vertical="center" wrapText="1"/>
    </xf>
    <xf numFmtId="37" fontId="0" fillId="5" borderId="0" xfId="0" applyFill="1" applyAlignment="1">
      <alignment wrapText="1"/>
    </xf>
    <xf numFmtId="0" fontId="44" fillId="5" borderId="0" xfId="5" applyFont="1" applyFill="1" applyAlignment="1">
      <alignment horizontal="center" wrapText="1"/>
    </xf>
    <xf numFmtId="37" fontId="44" fillId="5" borderId="0" xfId="0" applyFont="1" applyFill="1" applyAlignment="1">
      <alignment horizontal="center" wrapText="1"/>
    </xf>
    <xf numFmtId="0" fontId="51" fillId="5" borderId="0" xfId="5" applyFont="1" applyFill="1" applyAlignment="1">
      <alignment horizontal="left" vertical="center" wrapText="1"/>
    </xf>
    <xf numFmtId="37" fontId="51" fillId="0" borderId="0" xfId="0" applyFont="1" applyAlignment="1">
      <alignment wrapText="1"/>
    </xf>
    <xf numFmtId="164" fontId="33" fillId="0" borderId="4" xfId="0" applyNumberFormat="1" applyFont="1" applyBorder="1" applyAlignment="1">
      <alignment horizontal="center" wrapText="1"/>
    </xf>
    <xf numFmtId="37" fontId="2" fillId="5" borderId="0" xfId="0" applyFont="1" applyFill="1" applyAlignment="1">
      <alignment horizontal="right" wrapText="1"/>
    </xf>
    <xf numFmtId="37" fontId="6" fillId="3" borderId="69" xfId="0" applyFont="1" applyFill="1" applyBorder="1" applyAlignment="1">
      <alignment horizontal="center" wrapText="1"/>
    </xf>
    <xf numFmtId="37" fontId="0" fillId="0" borderId="38" xfId="0" applyBorder="1" applyAlignment="1">
      <alignment horizontal="center" wrapText="1"/>
    </xf>
    <xf numFmtId="39" fontId="8" fillId="0" borderId="71" xfId="0" quotePrefix="1" applyNumberFormat="1" applyFont="1" applyBorder="1" applyAlignment="1">
      <alignment horizontal="center" vertical="center" wrapText="1"/>
    </xf>
    <xf numFmtId="37" fontId="0" fillId="0" borderId="79" xfId="0" applyBorder="1" applyAlignment="1">
      <alignment horizontal="center" vertical="center" wrapText="1"/>
    </xf>
    <xf numFmtId="37" fontId="62" fillId="5" borderId="0" xfId="0" applyFont="1" applyFill="1" applyAlignment="1">
      <alignment horizontal="center" wrapText="1"/>
    </xf>
    <xf numFmtId="37" fontId="66" fillId="0" borderId="0" xfId="0" applyFont="1" applyAlignment="1">
      <alignment horizontal="center" wrapText="1"/>
    </xf>
    <xf numFmtId="37" fontId="11" fillId="5" borderId="0" xfId="0" applyFont="1" applyFill="1" applyAlignment="1">
      <alignment horizontal="right" wrapText="1"/>
    </xf>
    <xf numFmtId="37" fontId="6" fillId="0" borderId="0" xfId="0" applyFont="1" applyAlignment="1">
      <alignment horizontal="center"/>
    </xf>
    <xf numFmtId="164" fontId="14" fillId="0" borderId="51" xfId="0" applyNumberFormat="1" applyFont="1" applyBorder="1" applyAlignment="1">
      <alignment horizontal="center" vertical="top" wrapText="1"/>
    </xf>
    <xf numFmtId="37" fontId="2" fillId="0" borderId="70" xfId="0" applyFont="1" applyBorder="1" applyAlignment="1">
      <alignment horizontal="center" vertical="top" wrapText="1"/>
    </xf>
    <xf numFmtId="39" fontId="121" fillId="7" borderId="15" xfId="0" applyNumberFormat="1" applyFont="1" applyFill="1" applyBorder="1" applyAlignment="1">
      <alignment horizontal="left" vertical="center" wrapText="1"/>
    </xf>
    <xf numFmtId="37" fontId="0" fillId="0" borderId="15" xfId="0" applyBorder="1" applyAlignment="1">
      <alignment vertical="center" wrapText="1"/>
    </xf>
    <xf numFmtId="8" fontId="129" fillId="0" borderId="0" xfId="0" applyNumberFormat="1" applyFont="1" applyAlignment="1">
      <alignment horizontal="left" vertical="center" wrapText="1"/>
    </xf>
    <xf numFmtId="37" fontId="124" fillId="0" borderId="0" xfId="0" applyFont="1" applyAlignment="1">
      <alignment horizontal="left" vertical="center" wrapText="1"/>
    </xf>
    <xf numFmtId="37" fontId="6" fillId="0" borderId="15" xfId="0" applyFont="1" applyBorder="1" applyAlignment="1">
      <alignment horizontal="center" wrapText="1"/>
    </xf>
    <xf numFmtId="37" fontId="0" fillId="0" borderId="15" xfId="0" applyBorder="1" applyAlignment="1">
      <alignment horizontal="center" wrapText="1"/>
    </xf>
    <xf numFmtId="164" fontId="8" fillId="0" borderId="42" xfId="0" applyNumberFormat="1" applyFont="1" applyBorder="1" applyAlignment="1">
      <alignment horizontal="center" vertical="center" wrapText="1"/>
    </xf>
    <xf numFmtId="37" fontId="0" fillId="0" borderId="42" xfId="0" applyBorder="1" applyAlignment="1">
      <alignment horizontal="center" vertical="center" wrapText="1"/>
    </xf>
    <xf numFmtId="37" fontId="8" fillId="0" borderId="47" xfId="0" applyFont="1" applyBorder="1" applyAlignment="1">
      <alignment horizontal="center" vertical="center" wrapText="1"/>
    </xf>
    <xf numFmtId="37" fontId="0" fillId="0" borderId="19" xfId="0" applyBorder="1" applyAlignment="1">
      <alignment horizontal="center" vertical="center" wrapText="1"/>
    </xf>
    <xf numFmtId="39" fontId="121" fillId="7" borderId="47" xfId="0" applyNumberFormat="1" applyFont="1" applyFill="1" applyBorder="1" applyAlignment="1">
      <alignment horizontal="left" vertical="center" wrapText="1"/>
    </xf>
    <xf numFmtId="37" fontId="2" fillId="0" borderId="48" xfId="0" applyFont="1" applyBorder="1" applyAlignment="1">
      <alignment vertical="center" wrapText="1"/>
    </xf>
    <xf numFmtId="37" fontId="2" fillId="0" borderId="19" xfId="0" applyFont="1" applyBorder="1" applyAlignment="1">
      <alignment vertical="center" wrapText="1"/>
    </xf>
    <xf numFmtId="8" fontId="19" fillId="0" borderId="0" xfId="0" applyNumberFormat="1" applyFont="1" applyAlignment="1">
      <alignment horizontal="left" vertical="center" wrapText="1"/>
    </xf>
    <xf numFmtId="37" fontId="26" fillId="0" borderId="0" xfId="0" applyFont="1" applyAlignment="1">
      <alignment horizontal="left" vertical="center" wrapText="1"/>
    </xf>
    <xf numFmtId="37" fontId="26" fillId="0" borderId="0" xfId="0" applyFont="1" applyAlignment="1">
      <alignment vertical="center" wrapText="1"/>
    </xf>
    <xf numFmtId="37" fontId="6" fillId="0" borderId="0" xfId="0" applyFont="1" applyAlignment="1">
      <alignment vertical="center" wrapText="1"/>
    </xf>
    <xf numFmtId="37" fontId="2" fillId="0" borderId="0" xfId="0" applyFont="1" applyAlignment="1">
      <alignment vertical="center" wrapText="1"/>
    </xf>
    <xf numFmtId="37" fontId="8" fillId="0" borderId="15" xfId="0" applyFont="1" applyBorder="1" applyAlignment="1">
      <alignment horizontal="center" vertical="center" wrapText="1"/>
    </xf>
    <xf numFmtId="37" fontId="2" fillId="0" borderId="15" xfId="0" applyFont="1" applyBorder="1" applyAlignment="1">
      <alignment horizontal="center" vertical="center" wrapText="1"/>
    </xf>
    <xf numFmtId="37" fontId="2" fillId="0" borderId="19" xfId="0" applyFont="1" applyBorder="1" applyAlignment="1">
      <alignment horizontal="center" vertical="center" wrapText="1"/>
    </xf>
    <xf numFmtId="37" fontId="26" fillId="9" borderId="12" xfId="0" applyFont="1" applyFill="1" applyBorder="1" applyAlignment="1">
      <alignment vertical="center" wrapText="1"/>
    </xf>
    <xf numFmtId="37" fontId="0" fillId="0" borderId="72" xfId="0" applyBorder="1" applyAlignment="1">
      <alignment vertical="center" wrapText="1"/>
    </xf>
    <xf numFmtId="37" fontId="0" fillId="0" borderId="13" xfId="0" applyBorder="1" applyAlignment="1">
      <alignment vertical="center" wrapText="1"/>
    </xf>
    <xf numFmtId="37" fontId="82" fillId="7" borderId="47" xfId="0" applyFont="1" applyFill="1" applyBorder="1" applyAlignment="1">
      <alignment horizontal="left" vertical="center" wrapText="1"/>
    </xf>
    <xf numFmtId="37" fontId="83" fillId="7" borderId="48" xfId="0" applyFont="1" applyFill="1" applyBorder="1" applyAlignment="1">
      <alignment horizontal="left" vertical="center" wrapText="1"/>
    </xf>
    <xf numFmtId="37" fontId="83" fillId="7" borderId="19" xfId="0" applyFont="1" applyFill="1" applyBorder="1" applyAlignment="1">
      <alignment horizontal="left" vertical="center" wrapText="1"/>
    </xf>
    <xf numFmtId="37" fontId="118" fillId="7" borderId="44" xfId="0" applyFont="1" applyFill="1" applyBorder="1" applyAlignment="1">
      <alignment horizontal="center" wrapText="1"/>
    </xf>
    <xf numFmtId="37" fontId="119" fillId="7" borderId="17" xfId="0" applyFont="1" applyFill="1" applyBorder="1" applyAlignment="1">
      <alignment wrapText="1"/>
    </xf>
    <xf numFmtId="37" fontId="119" fillId="7" borderId="45" xfId="0" applyFont="1" applyFill="1" applyBorder="1" applyAlignment="1">
      <alignment wrapText="1"/>
    </xf>
    <xf numFmtId="37" fontId="57" fillId="0" borderId="0" xfId="0" applyFont="1" applyAlignment="1">
      <alignment horizontal="left" wrapText="1"/>
    </xf>
    <xf numFmtId="37" fontId="47" fillId="0" borderId="0" xfId="0" applyFont="1" applyAlignment="1">
      <alignment wrapText="1"/>
    </xf>
    <xf numFmtId="0" fontId="71" fillId="0" borderId="0" xfId="0" applyNumberFormat="1" applyFont="1" applyAlignment="1">
      <alignment horizontal="right" vertical="center" wrapText="1"/>
    </xf>
    <xf numFmtId="0" fontId="71" fillId="0" borderId="16" xfId="0" applyNumberFormat="1" applyFont="1" applyBorder="1" applyAlignment="1">
      <alignment horizontal="right" vertical="center" wrapText="1"/>
    </xf>
    <xf numFmtId="1" fontId="42" fillId="0" borderId="47" xfId="0" applyNumberFormat="1" applyFont="1" applyBorder="1" applyAlignment="1">
      <alignment horizontal="left" vertical="center" wrapText="1"/>
    </xf>
    <xf numFmtId="0" fontId="42" fillId="0" borderId="19" xfId="0" applyNumberFormat="1" applyFont="1" applyBorder="1" applyAlignment="1">
      <alignment horizontal="left" vertical="center" wrapText="1"/>
    </xf>
    <xf numFmtId="37" fontId="118" fillId="7" borderId="68" xfId="0" applyFont="1" applyFill="1" applyBorder="1" applyAlignment="1">
      <alignment horizontal="center"/>
    </xf>
    <xf numFmtId="37" fontId="118" fillId="7" borderId="17" xfId="0" applyFont="1" applyFill="1" applyBorder="1" applyAlignment="1">
      <alignment horizontal="center"/>
    </xf>
    <xf numFmtId="37" fontId="118" fillId="7" borderId="49" xfId="0" applyFont="1" applyFill="1" applyBorder="1" applyAlignment="1">
      <alignment horizontal="center"/>
    </xf>
    <xf numFmtId="37" fontId="43" fillId="0" borderId="0" xfId="0" applyFont="1" applyAlignment="1">
      <alignment horizontal="left" wrapText="1"/>
    </xf>
    <xf numFmtId="37" fontId="85" fillId="2" borderId="0" xfId="0" applyFont="1" applyFill="1" applyAlignment="1">
      <alignment horizontal="left" vertical="center" wrapText="1"/>
    </xf>
    <xf numFmtId="37" fontId="86" fillId="0" borderId="0" xfId="0" applyFont="1" applyAlignment="1">
      <alignment horizontal="left" vertical="center" wrapText="1"/>
    </xf>
    <xf numFmtId="37" fontId="86" fillId="0" borderId="0" xfId="0" applyFont="1" applyAlignment="1">
      <alignment vertical="center" wrapText="1"/>
    </xf>
    <xf numFmtId="37" fontId="26" fillId="2" borderId="0" xfId="0" applyFont="1" applyFill="1" applyAlignment="1">
      <alignment horizontal="left" wrapText="1"/>
    </xf>
    <xf numFmtId="37" fontId="2" fillId="0" borderId="0" xfId="0" applyFont="1" applyAlignment="1">
      <alignment horizontal="left" wrapText="1"/>
    </xf>
    <xf numFmtId="37" fontId="58" fillId="2" borderId="0" xfId="0" applyFont="1" applyFill="1" applyAlignment="1">
      <alignment horizontal="left" vertical="center" wrapText="1"/>
    </xf>
    <xf numFmtId="37" fontId="58" fillId="0" borderId="0" xfId="0" applyFont="1" applyAlignment="1">
      <alignment vertical="center" wrapText="1"/>
    </xf>
    <xf numFmtId="37" fontId="58" fillId="0" borderId="0" xfId="0" applyFont="1" applyAlignment="1">
      <alignment horizontal="left" vertical="center" wrapText="1"/>
    </xf>
    <xf numFmtId="37" fontId="44" fillId="3" borderId="47" xfId="0" applyFont="1" applyFill="1" applyBorder="1" applyAlignment="1" applyProtection="1">
      <alignment horizontal="left" vertical="top" wrapText="1"/>
      <protection locked="0"/>
    </xf>
    <xf numFmtId="37" fontId="44" fillId="3" borderId="48" xfId="0" applyFont="1" applyFill="1" applyBorder="1" applyAlignment="1" applyProtection="1">
      <alignment horizontal="left" vertical="top" wrapText="1"/>
      <protection locked="0"/>
    </xf>
    <xf numFmtId="37" fontId="44" fillId="3" borderId="48" xfId="0" applyFont="1" applyFill="1" applyBorder="1" applyAlignment="1" applyProtection="1">
      <alignment vertical="top" wrapText="1"/>
      <protection locked="0"/>
    </xf>
    <xf numFmtId="37" fontId="44" fillId="3" borderId="19" xfId="0" applyFont="1" applyFill="1" applyBorder="1" applyAlignment="1" applyProtection="1">
      <alignment vertical="top" wrapText="1"/>
      <protection locked="0"/>
    </xf>
    <xf numFmtId="37" fontId="88" fillId="7" borderId="52" xfId="0" applyFont="1" applyFill="1" applyBorder="1" applyAlignment="1" applyProtection="1">
      <alignment horizontal="left" vertical="center" wrapText="1"/>
      <protection locked="0"/>
    </xf>
    <xf numFmtId="37" fontId="58" fillId="7" borderId="53" xfId="0" applyFont="1" applyFill="1" applyBorder="1" applyAlignment="1" applyProtection="1">
      <alignment vertical="center" wrapText="1"/>
      <protection locked="0"/>
    </xf>
    <xf numFmtId="37" fontId="58" fillId="7" borderId="52" xfId="0" applyFont="1" applyFill="1" applyBorder="1" applyAlignment="1" applyProtection="1">
      <alignment horizontal="left" vertical="center" wrapText="1"/>
      <protection locked="0"/>
    </xf>
    <xf numFmtId="37" fontId="103" fillId="10" borderId="15" xfId="0" applyFont="1" applyFill="1" applyBorder="1" applyAlignment="1">
      <alignment vertical="center" wrapText="1"/>
    </xf>
    <xf numFmtId="37" fontId="103" fillId="10" borderId="47" xfId="0" applyFont="1" applyFill="1" applyBorder="1" applyAlignment="1">
      <alignment vertical="center" wrapText="1"/>
    </xf>
    <xf numFmtId="37" fontId="103" fillId="10" borderId="48" xfId="0" applyFont="1" applyFill="1" applyBorder="1" applyAlignment="1">
      <alignment vertical="center" wrapText="1"/>
    </xf>
    <xf numFmtId="37" fontId="103" fillId="10" borderId="19" xfId="0" applyFont="1" applyFill="1" applyBorder="1" applyAlignment="1">
      <alignment vertical="center" wrapText="1"/>
    </xf>
  </cellXfs>
  <cellStyles count="7">
    <cellStyle name="Comma" xfId="1" builtinId="3"/>
    <cellStyle name="Currency" xfId="2" builtinId="4"/>
    <cellStyle name="Hyperlink" xfId="6" builtinId="8"/>
    <cellStyle name="Normal" xfId="0" builtinId="0"/>
    <cellStyle name="Normal 2" xfId="4" xr:uid="{00000000-0005-0000-0000-000003000000}"/>
    <cellStyle name="Normal 4" xfId="5" xr:uid="{4430A941-34BA-4DDA-A1CA-49A631E3072B}"/>
    <cellStyle name="Percent" xfId="3" builtinId="5"/>
  </cellStyles>
  <dxfs count="0"/>
  <tableStyles count="0" defaultTableStyle="TableStyleMedium2" defaultPivotStyle="PivotStyleLight16"/>
  <colors>
    <mruColors>
      <color rgb="FF0000FF"/>
      <color rgb="FFFFFF99"/>
      <color rgb="FFFF3399"/>
      <color rgb="FFCCFFCC"/>
      <color rgb="FF3399FF"/>
      <color rgb="FFFF7C80"/>
      <color rgb="FFFFFF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15</xdr:col>
      <xdr:colOff>20955</xdr:colOff>
      <xdr:row>315</xdr:row>
      <xdr:rowOff>64770</xdr:rowOff>
    </xdr:from>
    <xdr:to>
      <xdr:col>16</xdr:col>
      <xdr:colOff>173355</xdr:colOff>
      <xdr:row>315</xdr:row>
      <xdr:rowOff>64770</xdr:rowOff>
    </xdr:to>
    <xdr:cxnSp macro="">
      <xdr:nvCxnSpPr>
        <xdr:cNvPr id="3" name="Straight Arrow Connector 2">
          <a:extLst>
            <a:ext uri="{FF2B5EF4-FFF2-40B4-BE49-F238E27FC236}">
              <a16:creationId xmlns:a16="http://schemas.microsoft.com/office/drawing/2014/main" id="{193F9F8E-4073-C90B-2A46-F0F147994315}"/>
            </a:ext>
          </a:extLst>
        </xdr:cNvPr>
        <xdr:cNvCxnSpPr/>
      </xdr:nvCxnSpPr>
      <xdr:spPr>
        <a:xfrm flipH="1" flipV="1">
          <a:off x="9269730" y="54376320"/>
          <a:ext cx="6000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402</xdr:row>
      <xdr:rowOff>95250</xdr:rowOff>
    </xdr:from>
    <xdr:to>
      <xdr:col>15</xdr:col>
      <xdr:colOff>428625</xdr:colOff>
      <xdr:row>402</xdr:row>
      <xdr:rowOff>97155</xdr:rowOff>
    </xdr:to>
    <xdr:cxnSp macro="">
      <xdr:nvCxnSpPr>
        <xdr:cNvPr id="7" name="Straight Arrow Connector 6">
          <a:extLst>
            <a:ext uri="{FF2B5EF4-FFF2-40B4-BE49-F238E27FC236}">
              <a16:creationId xmlns:a16="http://schemas.microsoft.com/office/drawing/2014/main" id="{9B95027A-BDCC-73A4-1EEC-1DC5F603C518}"/>
            </a:ext>
          </a:extLst>
        </xdr:cNvPr>
        <xdr:cNvCxnSpPr/>
      </xdr:nvCxnSpPr>
      <xdr:spPr>
        <a:xfrm flipH="1">
          <a:off x="9286875" y="69322950"/>
          <a:ext cx="390525" cy="19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62865</xdr:colOff>
      <xdr:row>407</xdr:row>
      <xdr:rowOff>125730</xdr:rowOff>
    </xdr:from>
    <xdr:to>
      <xdr:col>15</xdr:col>
      <xdr:colOff>443865</xdr:colOff>
      <xdr:row>407</xdr:row>
      <xdr:rowOff>129540</xdr:rowOff>
    </xdr:to>
    <xdr:cxnSp macro="">
      <xdr:nvCxnSpPr>
        <xdr:cNvPr id="19" name="Straight Arrow Connector 18">
          <a:extLst>
            <a:ext uri="{FF2B5EF4-FFF2-40B4-BE49-F238E27FC236}">
              <a16:creationId xmlns:a16="http://schemas.microsoft.com/office/drawing/2014/main" id="{94D4274E-F1CA-32AE-7641-45C2137723EB}"/>
            </a:ext>
          </a:extLst>
        </xdr:cNvPr>
        <xdr:cNvCxnSpPr/>
      </xdr:nvCxnSpPr>
      <xdr:spPr>
        <a:xfrm flipH="1" flipV="1">
          <a:off x="9311640" y="70163055"/>
          <a:ext cx="381000" cy="38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438150</xdr:colOff>
      <xdr:row>97</xdr:row>
      <xdr:rowOff>38100</xdr:rowOff>
    </xdr:from>
    <xdr:to>
      <xdr:col>20</xdr:col>
      <xdr:colOff>116205</xdr:colOff>
      <xdr:row>102</xdr:row>
      <xdr:rowOff>77433</xdr:rowOff>
    </xdr:to>
    <xdr:pic>
      <xdr:nvPicPr>
        <xdr:cNvPr id="20" name="Picture 19">
          <a:extLst>
            <a:ext uri="{FF2B5EF4-FFF2-40B4-BE49-F238E27FC236}">
              <a16:creationId xmlns:a16="http://schemas.microsoft.com/office/drawing/2014/main" id="{33C27375-4A6F-E306-8983-68FB66607A5F}"/>
            </a:ext>
          </a:extLst>
        </xdr:cNvPr>
        <xdr:cNvPicPr>
          <a:picLocks noChangeAspect="1"/>
        </xdr:cNvPicPr>
      </xdr:nvPicPr>
      <xdr:blipFill>
        <a:blip xmlns:r="http://schemas.openxmlformats.org/officeDocument/2006/relationships" r:embed="rId1"/>
        <a:stretch>
          <a:fillRect/>
        </a:stretch>
      </xdr:blipFill>
      <xdr:spPr>
        <a:xfrm>
          <a:off x="9686925" y="17011650"/>
          <a:ext cx="3535680" cy="896583"/>
        </a:xfrm>
        <a:prstGeom prst="rect">
          <a:avLst/>
        </a:prstGeom>
      </xdr:spPr>
    </xdr:pic>
    <xdr:clientData/>
  </xdr:twoCellAnchor>
  <xdr:twoCellAnchor editAs="oneCell">
    <xdr:from>
      <xdr:col>16</xdr:col>
      <xdr:colOff>0</xdr:colOff>
      <xdr:row>156</xdr:row>
      <xdr:rowOff>0</xdr:rowOff>
    </xdr:from>
    <xdr:to>
      <xdr:col>20</xdr:col>
      <xdr:colOff>172065</xdr:colOff>
      <xdr:row>161</xdr:row>
      <xdr:rowOff>53340</xdr:rowOff>
    </xdr:to>
    <xdr:pic>
      <xdr:nvPicPr>
        <xdr:cNvPr id="21" name="Picture 20">
          <a:extLst>
            <a:ext uri="{FF2B5EF4-FFF2-40B4-BE49-F238E27FC236}">
              <a16:creationId xmlns:a16="http://schemas.microsoft.com/office/drawing/2014/main" id="{DE25B70E-8779-BD48-8EFF-C4501A4AC477}"/>
            </a:ext>
          </a:extLst>
        </xdr:cNvPr>
        <xdr:cNvPicPr>
          <a:picLocks noChangeAspect="1"/>
        </xdr:cNvPicPr>
      </xdr:nvPicPr>
      <xdr:blipFill>
        <a:blip xmlns:r="http://schemas.openxmlformats.org/officeDocument/2006/relationships" r:embed="rId1"/>
        <a:stretch>
          <a:fillRect/>
        </a:stretch>
      </xdr:blipFill>
      <xdr:spPr>
        <a:xfrm>
          <a:off x="9696450" y="27089100"/>
          <a:ext cx="3582015" cy="904875"/>
        </a:xfrm>
        <a:prstGeom prst="rect">
          <a:avLst/>
        </a:prstGeom>
      </xdr:spPr>
    </xdr:pic>
    <xdr:clientData/>
  </xdr:twoCellAnchor>
  <xdr:twoCellAnchor editAs="oneCell">
    <xdr:from>
      <xdr:col>15</xdr:col>
      <xdr:colOff>386716</xdr:colOff>
      <xdr:row>450</xdr:row>
      <xdr:rowOff>15240</xdr:rowOff>
    </xdr:from>
    <xdr:to>
      <xdr:col>19</xdr:col>
      <xdr:colOff>245745</xdr:colOff>
      <xdr:row>454</xdr:row>
      <xdr:rowOff>98685</xdr:rowOff>
    </xdr:to>
    <xdr:pic>
      <xdr:nvPicPr>
        <xdr:cNvPr id="22" name="Picture 21">
          <a:extLst>
            <a:ext uri="{FF2B5EF4-FFF2-40B4-BE49-F238E27FC236}">
              <a16:creationId xmlns:a16="http://schemas.microsoft.com/office/drawing/2014/main" id="{75D143D5-85FF-2237-EA28-1ED3FF7EA730}"/>
            </a:ext>
          </a:extLst>
        </xdr:cNvPr>
        <xdr:cNvPicPr>
          <a:picLocks noChangeAspect="1"/>
        </xdr:cNvPicPr>
      </xdr:nvPicPr>
      <xdr:blipFill>
        <a:blip xmlns:r="http://schemas.openxmlformats.org/officeDocument/2006/relationships" r:embed="rId1"/>
        <a:stretch>
          <a:fillRect/>
        </a:stretch>
      </xdr:blipFill>
      <xdr:spPr>
        <a:xfrm>
          <a:off x="9635491" y="77472540"/>
          <a:ext cx="3049904" cy="769245"/>
        </a:xfrm>
        <a:prstGeom prst="rect">
          <a:avLst/>
        </a:prstGeom>
      </xdr:spPr>
    </xdr:pic>
    <xdr:clientData/>
  </xdr:twoCellAnchor>
  <xdr:twoCellAnchor editAs="oneCell">
    <xdr:from>
      <xdr:col>16</xdr:col>
      <xdr:colOff>39880</xdr:colOff>
      <xdr:row>408</xdr:row>
      <xdr:rowOff>74295</xdr:rowOff>
    </xdr:from>
    <xdr:to>
      <xdr:col>20</xdr:col>
      <xdr:colOff>249319</xdr:colOff>
      <xdr:row>432</xdr:row>
      <xdr:rowOff>152401</xdr:rowOff>
    </xdr:to>
    <xdr:pic>
      <xdr:nvPicPr>
        <xdr:cNvPr id="5" name="Picture 4">
          <a:extLst>
            <a:ext uri="{FF2B5EF4-FFF2-40B4-BE49-F238E27FC236}">
              <a16:creationId xmlns:a16="http://schemas.microsoft.com/office/drawing/2014/main" id="{97436DF3-A162-C82B-DC11-5349556D15EC}"/>
            </a:ext>
          </a:extLst>
        </xdr:cNvPr>
        <xdr:cNvPicPr>
          <a:picLocks noChangeAspect="1"/>
        </xdr:cNvPicPr>
      </xdr:nvPicPr>
      <xdr:blipFill>
        <a:blip xmlns:r="http://schemas.openxmlformats.org/officeDocument/2006/relationships" r:embed="rId2"/>
        <a:stretch>
          <a:fillRect/>
        </a:stretch>
      </xdr:blipFill>
      <xdr:spPr>
        <a:xfrm>
          <a:off x="9736330" y="70283070"/>
          <a:ext cx="3619389" cy="4192906"/>
        </a:xfrm>
        <a:prstGeom prst="rect">
          <a:avLst/>
        </a:prstGeom>
      </xdr:spPr>
    </xdr:pic>
    <xdr:clientData/>
  </xdr:twoCellAnchor>
  <xdr:twoCellAnchor>
    <xdr:from>
      <xdr:col>15</xdr:col>
      <xdr:colOff>53340</xdr:colOff>
      <xdr:row>534</xdr:row>
      <xdr:rowOff>114300</xdr:rowOff>
    </xdr:from>
    <xdr:to>
      <xdr:col>16</xdr:col>
      <xdr:colOff>19050</xdr:colOff>
      <xdr:row>534</xdr:row>
      <xdr:rowOff>123825</xdr:rowOff>
    </xdr:to>
    <xdr:cxnSp macro="">
      <xdr:nvCxnSpPr>
        <xdr:cNvPr id="8" name="Straight Arrow Connector 7">
          <a:extLst>
            <a:ext uri="{FF2B5EF4-FFF2-40B4-BE49-F238E27FC236}">
              <a16:creationId xmlns:a16="http://schemas.microsoft.com/office/drawing/2014/main" id="{E3F229DB-50CF-815C-26DA-1457F2611190}"/>
            </a:ext>
          </a:extLst>
        </xdr:cNvPr>
        <xdr:cNvCxnSpPr/>
      </xdr:nvCxnSpPr>
      <xdr:spPr>
        <a:xfrm flipH="1" flipV="1">
          <a:off x="9302115" y="91925775"/>
          <a:ext cx="41338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1546</xdr:colOff>
      <xdr:row>553</xdr:row>
      <xdr:rowOff>161925</xdr:rowOff>
    </xdr:from>
    <xdr:to>
      <xdr:col>20</xdr:col>
      <xdr:colOff>134238</xdr:colOff>
      <xdr:row>577</xdr:row>
      <xdr:rowOff>130561</xdr:rowOff>
    </xdr:to>
    <xdr:pic>
      <xdr:nvPicPr>
        <xdr:cNvPr id="10" name="Picture 9">
          <a:extLst>
            <a:ext uri="{FF2B5EF4-FFF2-40B4-BE49-F238E27FC236}">
              <a16:creationId xmlns:a16="http://schemas.microsoft.com/office/drawing/2014/main" id="{D52F29F7-A0B2-363C-4BC0-43EDED6C33DD}"/>
            </a:ext>
          </a:extLst>
        </xdr:cNvPr>
        <xdr:cNvPicPr>
          <a:picLocks noChangeAspect="1"/>
        </xdr:cNvPicPr>
      </xdr:nvPicPr>
      <xdr:blipFill>
        <a:blip xmlns:r="http://schemas.openxmlformats.org/officeDocument/2006/relationships" r:embed="rId3"/>
        <a:stretch>
          <a:fillRect/>
        </a:stretch>
      </xdr:blipFill>
      <xdr:spPr>
        <a:xfrm>
          <a:off x="9697996" y="92144850"/>
          <a:ext cx="3535022" cy="40834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504827</xdr:colOff>
      <xdr:row>8</xdr:row>
      <xdr:rowOff>66196</xdr:rowOff>
    </xdr:from>
    <xdr:to>
      <xdr:col>18</xdr:col>
      <xdr:colOff>121498</xdr:colOff>
      <xdr:row>15</xdr:row>
      <xdr:rowOff>163830</xdr:rowOff>
    </xdr:to>
    <xdr:pic>
      <xdr:nvPicPr>
        <xdr:cNvPr id="3" name="Picture 2">
          <a:extLst>
            <a:ext uri="{FF2B5EF4-FFF2-40B4-BE49-F238E27FC236}">
              <a16:creationId xmlns:a16="http://schemas.microsoft.com/office/drawing/2014/main" id="{9947D487-D921-4ED2-5AA1-113643B0A3BE}"/>
            </a:ext>
          </a:extLst>
        </xdr:cNvPr>
        <xdr:cNvPicPr>
          <a:picLocks noChangeAspect="1"/>
        </xdr:cNvPicPr>
      </xdr:nvPicPr>
      <xdr:blipFill>
        <a:blip xmlns:r="http://schemas.openxmlformats.org/officeDocument/2006/relationships" r:embed="rId1"/>
        <a:stretch>
          <a:fillRect/>
        </a:stretch>
      </xdr:blipFill>
      <xdr:spPr>
        <a:xfrm>
          <a:off x="8867777" y="1704496"/>
          <a:ext cx="4683971" cy="14501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cd.org/sites/default/files/2025-09/Priests%20Remuneration%20Policy%202025July%20Final.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cd.org/special-collections"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1"/>
  <sheetViews>
    <sheetView view="pageBreakPreview" zoomScale="110" zoomScaleNormal="100" zoomScaleSheetLayoutView="110" workbookViewId="0">
      <pane ySplit="2" topLeftCell="A3" activePane="bottomLeft" state="frozen"/>
      <selection pane="bottomLeft" activeCell="B6" sqref="B6:G6"/>
    </sheetView>
  </sheetViews>
  <sheetFormatPr defaultColWidth="9.109375" defaultRowHeight="13.2"/>
  <cols>
    <col min="1" max="1" width="2.5546875" style="192" customWidth="1"/>
    <col min="2" max="2" width="5" style="192" customWidth="1"/>
    <col min="3" max="3" width="6.77734375" style="192" customWidth="1"/>
    <col min="4" max="4" width="3.77734375" style="192" customWidth="1"/>
    <col min="5" max="5" width="9.77734375" style="192" customWidth="1"/>
    <col min="6" max="6" width="9.109375" style="192"/>
    <col min="7" max="7" width="63.88671875" style="192" customWidth="1"/>
    <col min="8" max="8" width="4.6640625" style="192" customWidth="1"/>
    <col min="9" max="9" width="36.6640625" style="192" customWidth="1"/>
    <col min="10" max="10" width="2.5546875" style="192" customWidth="1"/>
    <col min="11" max="16384" width="9.109375" style="192"/>
  </cols>
  <sheetData>
    <row r="1" spans="1:23" s="105" customFormat="1" ht="21" customHeight="1">
      <c r="B1" s="105" t="s">
        <v>362</v>
      </c>
      <c r="G1" s="450" t="s">
        <v>624</v>
      </c>
    </row>
    <row r="2" spans="1:23" ht="16.8" customHeight="1">
      <c r="A2" s="451"/>
      <c r="B2" s="452" t="s">
        <v>251</v>
      </c>
      <c r="C2" s="451"/>
      <c r="D2" s="451"/>
      <c r="E2" s="451"/>
      <c r="F2" s="451"/>
      <c r="G2" s="429" t="s">
        <v>370</v>
      </c>
      <c r="H2" s="453"/>
      <c r="I2" s="106"/>
      <c r="J2" s="106"/>
      <c r="K2" s="106"/>
      <c r="L2" s="106"/>
    </row>
    <row r="3" spans="1:23" ht="12" customHeight="1">
      <c r="B3" s="105"/>
    </row>
    <row r="4" spans="1:23" s="653" customFormat="1" ht="15.6">
      <c r="B4" s="653" t="s">
        <v>403</v>
      </c>
      <c r="C4" s="726" t="s">
        <v>404</v>
      </c>
      <c r="D4" s="721"/>
      <c r="E4" s="721"/>
      <c r="F4" s="721"/>
      <c r="G4" s="721"/>
    </row>
    <row r="5" spans="1:23" ht="15.6" customHeight="1">
      <c r="B5" s="730" t="s">
        <v>405</v>
      </c>
      <c r="C5" s="731"/>
      <c r="D5" s="731"/>
      <c r="E5" s="731"/>
      <c r="F5" s="731"/>
      <c r="G5" s="731"/>
    </row>
    <row r="6" spans="1:23" s="108" customFormat="1" ht="15.6" customHeight="1">
      <c r="B6" s="735" t="s">
        <v>387</v>
      </c>
      <c r="C6" s="736"/>
      <c r="D6" s="736"/>
      <c r="E6" s="736"/>
      <c r="F6" s="736"/>
      <c r="G6" s="737"/>
      <c r="J6" s="192"/>
      <c r="K6" s="192"/>
      <c r="L6" s="340"/>
      <c r="N6" s="343"/>
      <c r="O6" s="343"/>
      <c r="P6" s="343"/>
      <c r="Q6" s="343"/>
      <c r="R6" s="343"/>
      <c r="S6" s="343"/>
      <c r="T6" s="343"/>
      <c r="U6" s="343"/>
      <c r="V6" s="343"/>
      <c r="W6" s="343"/>
    </row>
    <row r="7" spans="1:23" s="108" customFormat="1" ht="8.4" customHeight="1">
      <c r="B7" s="438"/>
      <c r="C7" s="106"/>
      <c r="D7" s="106"/>
      <c r="E7" s="106"/>
      <c r="F7" s="106"/>
      <c r="G7" s="106"/>
      <c r="J7" s="192"/>
      <c r="K7" s="192"/>
      <c r="L7" s="340"/>
      <c r="N7" s="343"/>
      <c r="O7" s="343"/>
      <c r="P7" s="343"/>
      <c r="Q7" s="343"/>
      <c r="R7" s="343"/>
      <c r="S7" s="343"/>
      <c r="T7" s="343"/>
      <c r="U7" s="343"/>
      <c r="V7" s="343"/>
      <c r="W7" s="343"/>
    </row>
    <row r="8" spans="1:23" s="108" customFormat="1" ht="15.6" customHeight="1">
      <c r="B8" s="730" t="s">
        <v>414</v>
      </c>
      <c r="C8" s="731"/>
      <c r="D8" s="731"/>
      <c r="E8" s="731"/>
      <c r="F8" s="731"/>
      <c r="G8" s="731"/>
      <c r="J8" s="192"/>
      <c r="K8" s="192"/>
      <c r="L8" s="436"/>
      <c r="N8" s="343"/>
      <c r="O8" s="343"/>
      <c r="P8" s="343"/>
      <c r="Q8" s="343"/>
      <c r="R8" s="343"/>
      <c r="S8" s="343"/>
      <c r="T8" s="343"/>
      <c r="U8" s="343"/>
      <c r="V8" s="343"/>
      <c r="W8" s="343"/>
    </row>
    <row r="9" spans="1:23" s="431" customFormat="1" ht="15.6" customHeight="1">
      <c r="B9" s="732" t="s">
        <v>348</v>
      </c>
      <c r="C9" s="733"/>
      <c r="D9" s="733"/>
      <c r="E9" s="733"/>
      <c r="F9" s="733"/>
      <c r="G9" s="734"/>
      <c r="H9" s="432"/>
      <c r="I9" s="433"/>
      <c r="J9" s="334"/>
      <c r="K9" s="334"/>
      <c r="L9" s="341"/>
      <c r="N9" s="343"/>
      <c r="O9" s="343"/>
      <c r="P9" s="343"/>
      <c r="Q9" s="343"/>
      <c r="S9" s="343"/>
      <c r="T9" s="343"/>
      <c r="U9" s="343"/>
      <c r="V9" s="343"/>
      <c r="W9" s="343"/>
    </row>
    <row r="10" spans="1:23" s="431" customFormat="1" ht="6" customHeight="1">
      <c r="B10" s="439"/>
      <c r="C10" s="439"/>
      <c r="D10" s="439"/>
      <c r="E10" s="435"/>
      <c r="F10" s="435"/>
      <c r="G10" s="435"/>
      <c r="H10" s="432"/>
      <c r="I10" s="433"/>
      <c r="J10" s="334"/>
      <c r="K10" s="334"/>
      <c r="L10" s="341"/>
      <c r="N10" s="343"/>
      <c r="O10" s="343"/>
      <c r="P10" s="343"/>
      <c r="Q10" s="343"/>
      <c r="S10" s="343"/>
      <c r="T10" s="343"/>
      <c r="U10" s="343"/>
      <c r="V10" s="343"/>
      <c r="W10" s="343"/>
    </row>
    <row r="11" spans="1:23" s="108" customFormat="1" ht="15.6" customHeight="1">
      <c r="B11" s="730" t="s">
        <v>407</v>
      </c>
      <c r="C11" s="731"/>
      <c r="D11" s="731"/>
      <c r="E11" s="731"/>
      <c r="F11" s="731"/>
      <c r="G11" s="731"/>
      <c r="J11" s="192"/>
      <c r="K11" s="192"/>
      <c r="L11" s="436"/>
      <c r="N11" s="343"/>
      <c r="O11" s="343"/>
      <c r="P11" s="343"/>
      <c r="Q11" s="343"/>
      <c r="R11" s="343"/>
      <c r="S11" s="343"/>
      <c r="T11" s="343"/>
      <c r="U11" s="343"/>
      <c r="V11" s="343"/>
      <c r="W11" s="343"/>
    </row>
    <row r="12" spans="1:23" s="108" customFormat="1" ht="15.6" customHeight="1">
      <c r="B12" s="732" t="s">
        <v>408</v>
      </c>
      <c r="C12" s="736"/>
      <c r="D12" s="736"/>
      <c r="E12" s="736"/>
      <c r="F12" s="736"/>
      <c r="G12" s="737"/>
      <c r="H12" s="434"/>
      <c r="I12" s="434"/>
      <c r="J12" s="434"/>
      <c r="K12" s="434"/>
      <c r="L12" s="342"/>
      <c r="M12" s="342"/>
      <c r="N12" s="343"/>
      <c r="O12" s="343"/>
      <c r="P12" s="343"/>
      <c r="Q12" s="343"/>
      <c r="R12" s="343"/>
      <c r="S12" s="343"/>
      <c r="T12" s="343"/>
      <c r="U12" s="343"/>
      <c r="V12" s="343"/>
      <c r="W12" s="343"/>
    </row>
    <row r="13" spans="1:23" s="431" customFormat="1" ht="7.2" customHeight="1">
      <c r="B13" s="439"/>
      <c r="C13" s="439"/>
      <c r="D13" s="439"/>
      <c r="E13" s="435"/>
      <c r="F13" s="435"/>
      <c r="G13" s="435"/>
      <c r="H13" s="432"/>
      <c r="I13" s="433"/>
      <c r="J13" s="334"/>
      <c r="K13" s="334"/>
      <c r="L13" s="341"/>
      <c r="N13" s="343"/>
      <c r="O13" s="343"/>
      <c r="P13" s="343"/>
      <c r="Q13" s="343"/>
      <c r="S13" s="343"/>
      <c r="T13" s="343"/>
      <c r="U13" s="343"/>
      <c r="V13" s="343"/>
      <c r="W13" s="343"/>
    </row>
    <row r="14" spans="1:23" s="108" customFormat="1" ht="10.199999999999999" customHeight="1">
      <c r="B14" s="437"/>
      <c r="C14" s="106"/>
      <c r="D14" s="106"/>
      <c r="E14" s="106"/>
      <c r="F14" s="106"/>
      <c r="G14" s="106"/>
      <c r="J14" s="192"/>
      <c r="K14" s="192"/>
      <c r="L14" s="340"/>
      <c r="N14" s="343"/>
      <c r="O14" s="343"/>
      <c r="P14" s="343"/>
      <c r="Q14" s="343"/>
      <c r="R14" s="343"/>
      <c r="S14" s="343"/>
      <c r="T14" s="343"/>
      <c r="U14" s="343"/>
      <c r="V14" s="343"/>
      <c r="W14" s="343"/>
    </row>
    <row r="15" spans="1:23" s="108" customFormat="1" ht="24.6" customHeight="1">
      <c r="B15" s="730" t="s">
        <v>409</v>
      </c>
      <c r="C15" s="731"/>
      <c r="D15" s="731"/>
      <c r="E15" s="731"/>
      <c r="F15" s="731"/>
      <c r="G15" s="731"/>
      <c r="J15" s="192"/>
      <c r="K15" s="192"/>
      <c r="L15" s="436"/>
      <c r="N15" s="343"/>
      <c r="O15" s="343"/>
      <c r="P15" s="343"/>
      <c r="Q15" s="343"/>
      <c r="R15" s="343"/>
      <c r="S15" s="343"/>
      <c r="T15" s="343"/>
      <c r="U15" s="343"/>
      <c r="V15" s="343"/>
      <c r="W15" s="343"/>
    </row>
    <row r="16" spans="1:23" s="108" customFormat="1" ht="15.6" customHeight="1">
      <c r="B16" s="738">
        <v>36526</v>
      </c>
      <c r="C16" s="736"/>
      <c r="D16" s="736"/>
      <c r="E16" s="736"/>
      <c r="F16" s="736"/>
      <c r="G16" s="737"/>
      <c r="J16" s="192"/>
      <c r="K16" s="430" t="s">
        <v>224</v>
      </c>
      <c r="M16" s="106"/>
      <c r="N16" s="343"/>
      <c r="O16" s="343"/>
      <c r="P16" s="343"/>
      <c r="Q16" s="343"/>
      <c r="S16" s="343"/>
      <c r="T16" s="343"/>
      <c r="U16" s="343"/>
      <c r="V16" s="343"/>
      <c r="W16" s="343"/>
    </row>
    <row r="18" spans="2:7" s="653" customFormat="1" ht="15.6">
      <c r="B18" s="653" t="s">
        <v>252</v>
      </c>
      <c r="C18" s="726" t="s">
        <v>305</v>
      </c>
      <c r="D18" s="721"/>
      <c r="E18" s="721"/>
      <c r="F18" s="721"/>
      <c r="G18" s="721"/>
    </row>
    <row r="19" spans="2:7">
      <c r="C19" s="338" t="s">
        <v>366</v>
      </c>
    </row>
    <row r="20" spans="2:7" s="334" customFormat="1" ht="33" customHeight="1">
      <c r="C20" s="334" t="s">
        <v>256</v>
      </c>
      <c r="D20" s="718" t="s">
        <v>627</v>
      </c>
      <c r="E20" s="719"/>
      <c r="F20" s="719"/>
      <c r="G20" s="719"/>
    </row>
    <row r="21" spans="2:7">
      <c r="E21" s="720" t="s">
        <v>628</v>
      </c>
      <c r="F21" s="721"/>
      <c r="G21" s="721"/>
    </row>
    <row r="22" spans="2:7">
      <c r="E22" s="720" t="s">
        <v>254</v>
      </c>
      <c r="F22" s="721"/>
      <c r="G22" s="721"/>
    </row>
    <row r="23" spans="2:7">
      <c r="E23" s="720" t="s">
        <v>253</v>
      </c>
      <c r="F23" s="721"/>
      <c r="G23" s="721"/>
    </row>
    <row r="24" spans="2:7">
      <c r="E24" s="720" t="s">
        <v>365</v>
      </c>
      <c r="F24" s="721"/>
      <c r="G24" s="721"/>
    </row>
    <row r="25" spans="2:7" s="334" customFormat="1" ht="26.4" customHeight="1">
      <c r="C25" s="334" t="s">
        <v>300</v>
      </c>
      <c r="D25" s="718" t="s">
        <v>647</v>
      </c>
      <c r="E25" s="719"/>
      <c r="F25" s="719"/>
      <c r="G25" s="719"/>
    </row>
    <row r="26" spans="2:7">
      <c r="E26" s="720" t="s">
        <v>629</v>
      </c>
      <c r="F26" s="721"/>
      <c r="G26" s="721"/>
    </row>
    <row r="27" spans="2:7">
      <c r="E27" s="720" t="s">
        <v>254</v>
      </c>
      <c r="F27" s="721"/>
      <c r="G27" s="721"/>
    </row>
    <row r="28" spans="2:7">
      <c r="E28" s="720" t="s">
        <v>253</v>
      </c>
      <c r="F28" s="721"/>
      <c r="G28" s="721"/>
    </row>
    <row r="29" spans="2:7">
      <c r="E29" s="720" t="s">
        <v>599</v>
      </c>
      <c r="F29" s="721"/>
      <c r="G29" s="721"/>
    </row>
    <row r="30" spans="2:7" ht="30" customHeight="1">
      <c r="E30" s="720" t="s">
        <v>385</v>
      </c>
      <c r="F30" s="721"/>
      <c r="G30" s="721"/>
    </row>
    <row r="31" spans="2:7" s="334" customFormat="1" ht="30.6" customHeight="1">
      <c r="C31" s="334" t="s">
        <v>301</v>
      </c>
      <c r="D31" s="718" t="s">
        <v>630</v>
      </c>
      <c r="E31" s="719"/>
      <c r="F31" s="719"/>
      <c r="G31" s="719"/>
    </row>
    <row r="32" spans="2:7" s="334" customFormat="1" ht="30" customHeight="1">
      <c r="C32" s="334" t="s">
        <v>308</v>
      </c>
      <c r="D32" s="718" t="s">
        <v>631</v>
      </c>
      <c r="E32" s="719"/>
      <c r="F32" s="719"/>
      <c r="G32" s="719"/>
    </row>
    <row r="33" spans="2:7" s="334" customFormat="1" ht="28.2" customHeight="1">
      <c r="C33" s="334" t="s">
        <v>363</v>
      </c>
      <c r="D33" s="718" t="s">
        <v>648</v>
      </c>
      <c r="E33" s="719"/>
      <c r="F33" s="719"/>
      <c r="G33" s="719"/>
    </row>
    <row r="34" spans="2:7" s="334" customFormat="1">
      <c r="D34" s="424"/>
      <c r="E34" s="428"/>
      <c r="F34" s="428"/>
      <c r="G34" s="428"/>
    </row>
    <row r="35" spans="2:7" s="653" customFormat="1" ht="15.6">
      <c r="B35" s="653" t="s">
        <v>224</v>
      </c>
      <c r="C35" s="726" t="s">
        <v>406</v>
      </c>
      <c r="D35" s="739"/>
      <c r="E35" s="739"/>
      <c r="F35" s="739"/>
      <c r="G35" s="739"/>
    </row>
    <row r="36" spans="2:7" s="334" customFormat="1">
      <c r="C36" s="334" t="s">
        <v>397</v>
      </c>
      <c r="D36" s="718" t="s">
        <v>632</v>
      </c>
      <c r="E36" s="719"/>
      <c r="F36" s="719"/>
      <c r="G36" s="719"/>
    </row>
    <row r="37" spans="2:7" s="334" customFormat="1" ht="13.2" customHeight="1">
      <c r="C37" s="334" t="s">
        <v>398</v>
      </c>
      <c r="D37" s="718" t="s">
        <v>633</v>
      </c>
      <c r="E37" s="719"/>
      <c r="F37" s="719"/>
      <c r="G37" s="719"/>
    </row>
    <row r="38" spans="2:7" s="334" customFormat="1" ht="13.2" customHeight="1">
      <c r="C38" s="334" t="s">
        <v>399</v>
      </c>
      <c r="D38" s="718" t="s">
        <v>634</v>
      </c>
      <c r="E38" s="719"/>
      <c r="F38" s="719"/>
      <c r="G38" s="719"/>
    </row>
    <row r="39" spans="2:7" s="334" customFormat="1" ht="12.6" customHeight="1">
      <c r="C39" s="334" t="s">
        <v>400</v>
      </c>
      <c r="D39" s="718" t="s">
        <v>635</v>
      </c>
      <c r="E39" s="719"/>
      <c r="F39" s="719"/>
      <c r="G39" s="719"/>
    </row>
    <row r="40" spans="2:7" s="334" customFormat="1" ht="12.6" customHeight="1">
      <c r="C40" s="334" t="s">
        <v>401</v>
      </c>
      <c r="D40" s="718" t="s">
        <v>636</v>
      </c>
      <c r="E40" s="719"/>
      <c r="F40" s="719"/>
      <c r="G40" s="719"/>
    </row>
    <row r="41" spans="2:7" s="337" customFormat="1" ht="15.6">
      <c r="C41" s="490"/>
      <c r="D41" s="491"/>
      <c r="E41" s="491"/>
      <c r="F41" s="491"/>
      <c r="G41" s="491"/>
    </row>
    <row r="42" spans="2:7" s="653" customFormat="1" ht="15.6">
      <c r="B42" s="653" t="s">
        <v>255</v>
      </c>
      <c r="C42" s="726" t="s">
        <v>302</v>
      </c>
      <c r="D42" s="721"/>
      <c r="E42" s="721"/>
      <c r="F42" s="721"/>
      <c r="G42" s="721"/>
    </row>
    <row r="43" spans="2:7" s="653" customFormat="1" ht="25.2" customHeight="1">
      <c r="C43" s="718" t="s">
        <v>649</v>
      </c>
      <c r="D43" s="721"/>
      <c r="E43" s="721"/>
      <c r="F43" s="721"/>
      <c r="G43" s="721"/>
    </row>
    <row r="44" spans="2:7" s="653" customFormat="1" ht="15.6">
      <c r="C44" s="680" t="s">
        <v>650</v>
      </c>
      <c r="D44" s="491"/>
      <c r="E44" s="491"/>
      <c r="F44" s="491"/>
      <c r="G44" s="491"/>
    </row>
    <row r="45" spans="2:7" s="653" customFormat="1" ht="7.2" customHeight="1">
      <c r="D45" s="106"/>
      <c r="E45" s="106"/>
      <c r="F45" s="106"/>
      <c r="G45" s="106"/>
    </row>
    <row r="46" spans="2:7">
      <c r="C46" s="192" t="s">
        <v>337</v>
      </c>
      <c r="D46" s="720" t="s">
        <v>367</v>
      </c>
      <c r="E46" s="721"/>
      <c r="F46" s="721"/>
      <c r="G46" s="721"/>
    </row>
    <row r="47" spans="2:7">
      <c r="C47" s="192" t="s">
        <v>257</v>
      </c>
      <c r="D47" s="720" t="s">
        <v>539</v>
      </c>
      <c r="E47" s="721"/>
      <c r="F47" s="721"/>
      <c r="G47" s="721"/>
    </row>
    <row r="48" spans="2:7">
      <c r="D48" s="727">
        <v>300</v>
      </c>
      <c r="E48" s="728"/>
      <c r="F48" s="192" t="s">
        <v>315</v>
      </c>
    </row>
    <row r="49" spans="2:7">
      <c r="D49" s="727">
        <f>+D48*12</f>
        <v>3600</v>
      </c>
      <c r="E49" s="728"/>
      <c r="F49" s="192" t="s">
        <v>311</v>
      </c>
    </row>
    <row r="50" spans="2:7">
      <c r="C50" s="192" t="s">
        <v>338</v>
      </c>
      <c r="D50" s="720" t="s">
        <v>394</v>
      </c>
      <c r="E50" s="721"/>
      <c r="F50" s="721"/>
      <c r="G50" s="721"/>
    </row>
    <row r="51" spans="2:7">
      <c r="D51" s="727">
        <v>600</v>
      </c>
      <c r="E51" s="728"/>
      <c r="F51" s="192" t="s">
        <v>311</v>
      </c>
    </row>
    <row r="52" spans="2:7" ht="13.2" customHeight="1">
      <c r="C52" s="192" t="s">
        <v>392</v>
      </c>
      <c r="D52" s="720" t="s">
        <v>540</v>
      </c>
      <c r="E52" s="721"/>
      <c r="F52" s="721"/>
      <c r="G52" s="721"/>
    </row>
    <row r="53" spans="2:7">
      <c r="D53" s="727">
        <v>200</v>
      </c>
      <c r="E53" s="728"/>
      <c r="F53" s="192" t="s">
        <v>315</v>
      </c>
    </row>
    <row r="54" spans="2:7">
      <c r="D54" s="727">
        <f>+D53*12</f>
        <v>2400</v>
      </c>
      <c r="E54" s="728"/>
      <c r="F54" s="192" t="s">
        <v>311</v>
      </c>
    </row>
    <row r="55" spans="2:7">
      <c r="C55" s="192" t="s">
        <v>393</v>
      </c>
      <c r="D55" s="720" t="s">
        <v>361</v>
      </c>
      <c r="E55" s="721"/>
      <c r="F55" s="721"/>
      <c r="G55" s="721"/>
    </row>
    <row r="56" spans="2:7">
      <c r="D56" s="727">
        <v>590</v>
      </c>
      <c r="E56" s="728"/>
      <c r="F56" s="192" t="s">
        <v>315</v>
      </c>
    </row>
    <row r="57" spans="2:7">
      <c r="D57" s="727">
        <f>+D56*12</f>
        <v>7080</v>
      </c>
      <c r="E57" s="728"/>
      <c r="F57" s="192" t="s">
        <v>311</v>
      </c>
    </row>
    <row r="58" spans="2:7">
      <c r="C58" s="192" t="s">
        <v>538</v>
      </c>
      <c r="D58" s="729" t="s">
        <v>343</v>
      </c>
      <c r="E58" s="721"/>
      <c r="F58" s="721"/>
      <c r="G58" s="721"/>
    </row>
    <row r="59" spans="2:7">
      <c r="D59" s="339"/>
    </row>
    <row r="60" spans="2:7" s="653" customFormat="1" ht="15.6">
      <c r="B60" s="653" t="s">
        <v>316</v>
      </c>
      <c r="C60" s="726" t="s">
        <v>303</v>
      </c>
      <c r="D60" s="721"/>
      <c r="E60" s="721"/>
      <c r="F60" s="721"/>
      <c r="G60" s="721"/>
    </row>
    <row r="61" spans="2:7">
      <c r="C61" s="192" t="s">
        <v>339</v>
      </c>
      <c r="D61" s="720" t="s">
        <v>368</v>
      </c>
      <c r="E61" s="721"/>
      <c r="F61" s="721"/>
      <c r="G61" s="721"/>
    </row>
    <row r="62" spans="2:7">
      <c r="C62" s="192" t="s">
        <v>340</v>
      </c>
      <c r="D62" s="720" t="s">
        <v>637</v>
      </c>
      <c r="E62" s="721"/>
      <c r="F62" s="721"/>
      <c r="G62" s="721"/>
    </row>
    <row r="63" spans="2:7" ht="9.6" customHeight="1">
      <c r="D63" s="718"/>
      <c r="E63" s="719"/>
      <c r="F63" s="719"/>
      <c r="G63" s="719"/>
    </row>
    <row r="65" spans="2:7" s="653" customFormat="1" ht="15.6">
      <c r="B65" s="653" t="s">
        <v>258</v>
      </c>
      <c r="C65" s="726" t="s">
        <v>260</v>
      </c>
      <c r="D65" s="721"/>
      <c r="E65" s="721"/>
      <c r="F65" s="721"/>
      <c r="G65" s="721"/>
    </row>
    <row r="66" spans="2:7" s="334" customFormat="1" ht="37.799999999999997" customHeight="1">
      <c r="C66" s="334" t="s">
        <v>341</v>
      </c>
      <c r="D66" s="718" t="s">
        <v>541</v>
      </c>
      <c r="E66" s="719"/>
      <c r="F66" s="719"/>
      <c r="G66" s="719"/>
    </row>
    <row r="68" spans="2:7" s="653" customFormat="1" ht="15.6">
      <c r="B68" s="653" t="s">
        <v>259</v>
      </c>
      <c r="C68" s="726" t="s">
        <v>306</v>
      </c>
      <c r="D68" s="721"/>
      <c r="E68" s="721"/>
      <c r="F68" s="721"/>
      <c r="G68" s="721"/>
    </row>
    <row r="69" spans="2:7">
      <c r="C69" s="192" t="s">
        <v>342</v>
      </c>
      <c r="D69" s="720" t="s">
        <v>263</v>
      </c>
      <c r="E69" s="721"/>
      <c r="F69" s="721"/>
      <c r="G69" s="721"/>
    </row>
    <row r="70" spans="2:7" ht="18.600000000000001" customHeight="1"/>
    <row r="71" spans="2:7" s="653" customFormat="1" ht="15.6">
      <c r="B71" s="653" t="s">
        <v>335</v>
      </c>
      <c r="C71" s="726" t="s">
        <v>307</v>
      </c>
      <c r="D71" s="721"/>
      <c r="E71" s="721"/>
      <c r="F71" s="721"/>
      <c r="G71" s="721"/>
    </row>
    <row r="72" spans="2:7" s="334" customFormat="1" ht="24.6" customHeight="1">
      <c r="C72" s="334" t="s">
        <v>261</v>
      </c>
      <c r="D72" s="718" t="s">
        <v>369</v>
      </c>
      <c r="E72" s="719"/>
      <c r="F72" s="719"/>
      <c r="G72" s="719"/>
    </row>
    <row r="74" spans="2:7" s="654" customFormat="1" ht="15.6">
      <c r="B74" s="654" t="s">
        <v>545</v>
      </c>
      <c r="C74" s="722" t="s">
        <v>304</v>
      </c>
      <c r="D74" s="719"/>
      <c r="E74" s="719"/>
      <c r="F74" s="719"/>
      <c r="G74" s="719"/>
    </row>
    <row r="75" spans="2:7" s="334" customFormat="1" ht="14.4" customHeight="1">
      <c r="C75" s="334" t="s">
        <v>578</v>
      </c>
      <c r="D75" s="718" t="s">
        <v>382</v>
      </c>
      <c r="E75" s="719"/>
      <c r="F75" s="719"/>
      <c r="G75" s="719"/>
    </row>
    <row r="76" spans="2:7" s="334" customFormat="1" ht="14.4" hidden="1" customHeight="1">
      <c r="C76" s="334" t="s">
        <v>579</v>
      </c>
      <c r="D76" s="718" t="s">
        <v>609</v>
      </c>
      <c r="E76" s="719"/>
      <c r="F76" s="719"/>
      <c r="G76" s="719"/>
    </row>
    <row r="77" spans="2:7" s="334" customFormat="1" ht="27.6" customHeight="1">
      <c r="C77" s="334" t="s">
        <v>579</v>
      </c>
      <c r="D77" s="718" t="s">
        <v>383</v>
      </c>
      <c r="E77" s="719"/>
      <c r="F77" s="719"/>
      <c r="G77" s="719"/>
    </row>
    <row r="79" spans="2:7" s="336" customFormat="1" ht="47.4" customHeight="1">
      <c r="B79" s="335" t="s">
        <v>336</v>
      </c>
      <c r="C79" s="723" t="s">
        <v>413</v>
      </c>
      <c r="D79" s="719"/>
      <c r="E79" s="719"/>
      <c r="F79" s="719"/>
      <c r="G79" s="719"/>
    </row>
    <row r="84" spans="2:7" s="382" customFormat="1" ht="15.6">
      <c r="B84" s="724" t="s">
        <v>372</v>
      </c>
      <c r="C84" s="725"/>
      <c r="D84" s="725"/>
      <c r="E84" s="725"/>
      <c r="F84" s="725"/>
      <c r="G84" s="725"/>
    </row>
    <row r="85" spans="2:7" s="382" customFormat="1" ht="15.6">
      <c r="B85" s="383"/>
      <c r="C85" s="384"/>
      <c r="D85" s="384"/>
      <c r="E85" s="384"/>
      <c r="F85" s="384"/>
      <c r="G85" s="384"/>
    </row>
    <row r="86" spans="2:7" s="382" customFormat="1" ht="15.6">
      <c r="B86" s="716" t="s">
        <v>373</v>
      </c>
      <c r="C86" s="717"/>
      <c r="D86" s="717"/>
      <c r="E86" s="717"/>
      <c r="F86" s="717"/>
      <c r="G86" s="717"/>
    </row>
    <row r="87" spans="2:7" s="385" customFormat="1">
      <c r="B87" s="385" t="s">
        <v>361</v>
      </c>
    </row>
    <row r="88" spans="2:7" s="385" customFormat="1">
      <c r="B88" s="385" t="s">
        <v>315</v>
      </c>
      <c r="G88" s="386">
        <v>590</v>
      </c>
    </row>
    <row r="89" spans="2:7" s="385" customFormat="1">
      <c r="B89" s="385" t="s">
        <v>311</v>
      </c>
      <c r="G89" s="386">
        <f>+G88*12</f>
        <v>7080</v>
      </c>
    </row>
    <row r="90" spans="2:7" s="385" customFormat="1"/>
    <row r="91" spans="2:7" s="382" customFormat="1" ht="15.6">
      <c r="B91" s="716" t="s">
        <v>374</v>
      </c>
      <c r="C91" s="717"/>
      <c r="D91" s="717"/>
      <c r="E91" s="717"/>
      <c r="F91" s="717"/>
      <c r="G91" s="717"/>
    </row>
    <row r="92" spans="2:7" s="385" customFormat="1">
      <c r="B92" s="385" t="s">
        <v>311</v>
      </c>
      <c r="G92" s="386">
        <v>12800</v>
      </c>
    </row>
    <row r="93" spans="2:7" s="385" customFormat="1"/>
    <row r="94" spans="2:7" s="382" customFormat="1" ht="15.6">
      <c r="B94" s="716" t="s">
        <v>375</v>
      </c>
      <c r="C94" s="717"/>
      <c r="D94" s="717"/>
      <c r="E94" s="717"/>
      <c r="F94" s="717"/>
      <c r="G94" s="717"/>
    </row>
    <row r="95" spans="2:7" s="385" customFormat="1">
      <c r="B95" s="385" t="s">
        <v>311</v>
      </c>
      <c r="G95" s="386">
        <v>19212</v>
      </c>
    </row>
    <row r="96" spans="2:7" s="385" customFormat="1"/>
    <row r="97" spans="2:7" s="382" customFormat="1" ht="15.6">
      <c r="B97" s="716" t="s">
        <v>395</v>
      </c>
      <c r="C97" s="717"/>
      <c r="D97" s="717"/>
      <c r="E97" s="717"/>
      <c r="F97" s="717"/>
      <c r="G97" s="717"/>
    </row>
    <row r="98" spans="2:7" s="385" customFormat="1">
      <c r="B98" s="385" t="s">
        <v>391</v>
      </c>
    </row>
    <row r="99" spans="2:7" s="385" customFormat="1">
      <c r="B99" s="385" t="s">
        <v>315</v>
      </c>
      <c r="G99" s="386">
        <v>300</v>
      </c>
    </row>
    <row r="100" spans="2:7" s="385" customFormat="1">
      <c r="B100" s="385" t="s">
        <v>311</v>
      </c>
      <c r="G100" s="386">
        <f>+G99*12</f>
        <v>3600</v>
      </c>
    </row>
    <row r="102" spans="2:7" s="382" customFormat="1" ht="15.6">
      <c r="B102" s="716" t="s">
        <v>396</v>
      </c>
      <c r="C102" s="717"/>
      <c r="D102" s="717"/>
      <c r="E102" s="717"/>
      <c r="F102" s="717"/>
      <c r="G102" s="717"/>
    </row>
    <row r="103" spans="2:7" s="385" customFormat="1">
      <c r="B103" s="385" t="s">
        <v>651</v>
      </c>
    </row>
    <row r="104" spans="2:7" s="385" customFormat="1">
      <c r="B104" s="385" t="s">
        <v>311</v>
      </c>
      <c r="G104" s="386">
        <v>600</v>
      </c>
    </row>
    <row r="107" spans="2:7" ht="13.8">
      <c r="B107" s="716" t="s">
        <v>555</v>
      </c>
      <c r="C107" s="717"/>
      <c r="D107" s="717"/>
      <c r="E107" s="717"/>
      <c r="F107" s="717"/>
      <c r="G107" s="717"/>
    </row>
    <row r="108" spans="2:7">
      <c r="B108" s="385" t="s">
        <v>556</v>
      </c>
      <c r="G108" s="515">
        <v>0.06</v>
      </c>
    </row>
    <row r="109" spans="2:7">
      <c r="B109" s="385" t="s">
        <v>557</v>
      </c>
      <c r="G109" s="515">
        <v>7.0000000000000007E-2</v>
      </c>
    </row>
    <row r="110" spans="2:7">
      <c r="B110" s="385" t="s">
        <v>558</v>
      </c>
      <c r="G110" s="515">
        <v>0</v>
      </c>
    </row>
    <row r="111" spans="2:7">
      <c r="B111" s="385" t="s">
        <v>559</v>
      </c>
      <c r="G111" s="515">
        <v>0</v>
      </c>
    </row>
  </sheetData>
  <sheetProtection selectLockedCells="1" selectUnlockedCells="1"/>
  <mergeCells count="67">
    <mergeCell ref="B102:G102"/>
    <mergeCell ref="D48:E48"/>
    <mergeCell ref="C35:G35"/>
    <mergeCell ref="D36:G36"/>
    <mergeCell ref="D39:G39"/>
    <mergeCell ref="D40:G40"/>
    <mergeCell ref="D37:G37"/>
    <mergeCell ref="D38:G38"/>
    <mergeCell ref="C42:G42"/>
    <mergeCell ref="C60:G60"/>
    <mergeCell ref="C65:G65"/>
    <mergeCell ref="C68:G68"/>
    <mergeCell ref="D61:G61"/>
    <mergeCell ref="D62:G62"/>
    <mergeCell ref="D66:G66"/>
    <mergeCell ref="B86:G86"/>
    <mergeCell ref="B5:G5"/>
    <mergeCell ref="B9:G9"/>
    <mergeCell ref="B6:G6"/>
    <mergeCell ref="B12:G12"/>
    <mergeCell ref="B16:G16"/>
    <mergeCell ref="B15:G15"/>
    <mergeCell ref="B11:G11"/>
    <mergeCell ref="B8:G8"/>
    <mergeCell ref="C4:G4"/>
    <mergeCell ref="B97:G97"/>
    <mergeCell ref="D49:E49"/>
    <mergeCell ref="D50:G50"/>
    <mergeCell ref="D51:E51"/>
    <mergeCell ref="D63:G63"/>
    <mergeCell ref="E21:G21"/>
    <mergeCell ref="E22:G22"/>
    <mergeCell ref="E23:G23"/>
    <mergeCell ref="D20:G20"/>
    <mergeCell ref="E26:G26"/>
    <mergeCell ref="E27:G27"/>
    <mergeCell ref="E28:G28"/>
    <mergeCell ref="E29:G29"/>
    <mergeCell ref="D56:E56"/>
    <mergeCell ref="D47:G47"/>
    <mergeCell ref="B91:G91"/>
    <mergeCell ref="C18:G18"/>
    <mergeCell ref="D31:G31"/>
    <mergeCell ref="D32:G32"/>
    <mergeCell ref="D33:G33"/>
    <mergeCell ref="E24:G24"/>
    <mergeCell ref="D25:G25"/>
    <mergeCell ref="D52:G52"/>
    <mergeCell ref="D53:E53"/>
    <mergeCell ref="D54:E54"/>
    <mergeCell ref="C43:G43"/>
    <mergeCell ref="B107:G107"/>
    <mergeCell ref="B94:G94"/>
    <mergeCell ref="D75:G75"/>
    <mergeCell ref="E30:G30"/>
    <mergeCell ref="C74:G74"/>
    <mergeCell ref="C79:G79"/>
    <mergeCell ref="B84:G84"/>
    <mergeCell ref="D76:G76"/>
    <mergeCell ref="D77:G77"/>
    <mergeCell ref="C71:G71"/>
    <mergeCell ref="D69:G69"/>
    <mergeCell ref="D72:G72"/>
    <mergeCell ref="D57:E57"/>
    <mergeCell ref="D46:G46"/>
    <mergeCell ref="D55:G55"/>
    <mergeCell ref="D58:G58"/>
  </mergeCells>
  <phoneticPr fontId="3" type="noConversion"/>
  <dataValidations disablePrompts="1" count="1">
    <dataValidation type="list" showInputMessage="1" showErrorMessage="1" sqref="B14" xr:uid="{00000000-0002-0000-0000-000000000000}">
      <formula1>$B$587:$B$590</formula1>
    </dataValidation>
  </dataValidations>
  <hyperlinks>
    <hyperlink ref="C44" r:id="rId1" xr:uid="{616222CE-D1E7-4395-B777-9A6E8CE45799}"/>
  </hyperlinks>
  <pageMargins left="0.5" right="0.2" top="0.2" bottom="0.3" header="0.1" footer="0.1"/>
  <pageSetup scale="87" fitToHeight="3" orientation="portrait" r:id="rId2"/>
  <headerFooter alignWithMargins="0">
    <oddFooter>&amp;L&amp;F, &amp;A</oddFooter>
  </headerFooter>
  <rowBreaks count="1" manualBreakCount="1">
    <brk id="40"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5E86-E727-45BB-A8CE-5922DDD48947}">
  <dimension ref="A1:O225"/>
  <sheetViews>
    <sheetView view="pageBreakPreview" topLeftCell="A273" zoomScaleNormal="100" zoomScaleSheetLayoutView="100" workbookViewId="0">
      <selection activeCell="B285" sqref="B285"/>
    </sheetView>
  </sheetViews>
  <sheetFormatPr defaultRowHeight="13.2"/>
  <cols>
    <col min="1" max="1" width="2" style="469" customWidth="1"/>
    <col min="2" max="2" width="20" style="469" customWidth="1"/>
    <col min="3" max="3" width="19.109375" style="469" customWidth="1"/>
    <col min="4" max="4" width="10.21875" style="469" customWidth="1"/>
    <col min="5" max="5" width="33.77734375" style="469" hidden="1" customWidth="1"/>
    <col min="6" max="6" width="41" style="469" customWidth="1"/>
    <col min="7" max="7" width="13.44140625" style="477" customWidth="1"/>
    <col min="8" max="8" width="14.44140625" style="477" customWidth="1"/>
    <col min="9" max="9" width="14.88671875" style="477" customWidth="1"/>
    <col min="10" max="10" width="13.33203125" style="477" customWidth="1"/>
    <col min="11" max="11" width="15.88671875" style="477" customWidth="1"/>
    <col min="12" max="12" width="4.44140625" style="469" customWidth="1"/>
    <col min="13" max="13" width="30.44140625" style="469" customWidth="1"/>
    <col min="14" max="16384" width="8.88671875" style="469"/>
  </cols>
  <sheetData>
    <row r="1" spans="1:15" s="333" customFormat="1" ht="9" customHeight="1">
      <c r="A1" s="214"/>
      <c r="B1" s="214"/>
      <c r="C1" s="454"/>
      <c r="D1" s="455"/>
      <c r="E1" s="456"/>
      <c r="F1" s="456"/>
    </row>
    <row r="2" spans="1:15" s="333" customFormat="1" ht="18" hidden="1" customHeight="1">
      <c r="A2" s="214"/>
      <c r="B2" s="269" t="str">
        <f>+'A. Instructions'!B6</f>
        <v>Parish Name, City</v>
      </c>
      <c r="C2" s="337"/>
      <c r="D2" s="337"/>
      <c r="G2" s="337"/>
      <c r="H2" s="337"/>
      <c r="I2" s="337"/>
      <c r="J2" s="337"/>
      <c r="K2" s="461" t="s">
        <v>93</v>
      </c>
    </row>
    <row r="3" spans="1:15" s="333" customFormat="1" ht="18" hidden="1" customHeight="1">
      <c r="A3" s="214"/>
      <c r="B3" s="462" t="s">
        <v>534</v>
      </c>
      <c r="C3" s="269"/>
      <c r="D3" s="448"/>
      <c r="E3" s="448"/>
      <c r="G3" s="449"/>
      <c r="H3" s="449"/>
      <c r="I3" s="449"/>
      <c r="J3" s="449"/>
      <c r="K3" s="463" t="str">
        <f>+'B. Trial Balance'!O4</f>
        <v>2026-27</v>
      </c>
      <c r="L3" s="449"/>
    </row>
    <row r="4" spans="1:15" s="106" customFormat="1" ht="16.5" hidden="1" customHeight="1">
      <c r="A4" s="108"/>
      <c r="B4" s="214"/>
      <c r="C4" s="457"/>
      <c r="D4" s="458"/>
      <c r="E4" s="458"/>
      <c r="G4" s="333"/>
      <c r="K4" s="464" t="s">
        <v>97</v>
      </c>
    </row>
    <row r="5" spans="1:15" s="106" customFormat="1" ht="16.5" customHeight="1">
      <c r="A5" s="108"/>
      <c r="B5" s="214"/>
      <c r="C5" s="457"/>
      <c r="D5" s="458"/>
      <c r="E5" s="458"/>
      <c r="G5" s="333"/>
      <c r="K5" s="464"/>
    </row>
    <row r="6" spans="1:15" s="487" customFormat="1" ht="44.4" hidden="1" customHeight="1">
      <c r="B6" s="487" t="s">
        <v>535</v>
      </c>
      <c r="F6" s="488" t="s">
        <v>530</v>
      </c>
      <c r="G6" s="489"/>
      <c r="H6" s="489"/>
      <c r="I6" s="489"/>
      <c r="J6" s="489"/>
      <c r="K6" s="528" t="s">
        <v>537</v>
      </c>
      <c r="L6" s="529"/>
      <c r="M6" s="529"/>
    </row>
    <row r="7" spans="1:15" s="485" customFormat="1" ht="18" hidden="1">
      <c r="B7" s="485" t="s">
        <v>529</v>
      </c>
      <c r="F7" s="478"/>
      <c r="G7" s="486"/>
      <c r="H7" s="486"/>
      <c r="I7" s="486"/>
      <c r="J7" s="486"/>
      <c r="K7" s="530" t="e">
        <f>VLOOKUP(F7,F16:K60,6,FALSE)</f>
        <v>#N/A</v>
      </c>
      <c r="L7" s="531" t="s">
        <v>563</v>
      </c>
      <c r="M7" s="531"/>
    </row>
    <row r="8" spans="1:15" s="485" customFormat="1" ht="18" hidden="1">
      <c r="B8" s="485" t="s">
        <v>186</v>
      </c>
      <c r="F8" s="478"/>
      <c r="G8" s="486"/>
      <c r="H8" s="486"/>
      <c r="I8" s="486"/>
      <c r="J8" s="486"/>
      <c r="K8" s="530" t="e">
        <f>VLOOKUP(F8,F65:K88,6,FALSE)</f>
        <v>#N/A</v>
      </c>
      <c r="L8" s="531" t="s">
        <v>565</v>
      </c>
      <c r="M8" s="531"/>
    </row>
    <row r="9" spans="1:15" s="485" customFormat="1" ht="18" hidden="1">
      <c r="B9" s="485" t="s">
        <v>125</v>
      </c>
      <c r="F9" s="478"/>
      <c r="G9" s="486"/>
      <c r="H9" s="486"/>
      <c r="I9" s="486"/>
      <c r="J9" s="486"/>
      <c r="K9" s="530" t="e">
        <f>VLOOKUP(F9,F93:K116,6,FALSE)</f>
        <v>#N/A</v>
      </c>
      <c r="L9" s="531" t="s">
        <v>564</v>
      </c>
      <c r="M9" s="531"/>
    </row>
    <row r="10" spans="1:15" s="485" customFormat="1" ht="18" hidden="1">
      <c r="B10" s="485" t="s">
        <v>536</v>
      </c>
      <c r="F10" s="469"/>
      <c r="G10" s="486"/>
      <c r="H10" s="486"/>
      <c r="I10" s="486"/>
      <c r="J10" s="486"/>
      <c r="K10" s="530">
        <v>2.5</v>
      </c>
      <c r="L10" s="531" t="s">
        <v>566</v>
      </c>
      <c r="M10" s="531"/>
    </row>
    <row r="11" spans="1:15" hidden="1"/>
    <row r="12" spans="1:15" s="646" customFormat="1" ht="17.399999999999999">
      <c r="B12" s="647" t="s">
        <v>657</v>
      </c>
      <c r="G12" s="645"/>
      <c r="H12" s="645"/>
      <c r="I12" s="645"/>
      <c r="J12" s="645"/>
      <c r="K12" s="645"/>
    </row>
    <row r="13" spans="1:15" s="465" customFormat="1" ht="60" customHeight="1">
      <c r="B13" s="811" t="s">
        <v>531</v>
      </c>
      <c r="C13" s="811"/>
      <c r="D13" s="811"/>
      <c r="E13" s="479" t="s">
        <v>420</v>
      </c>
      <c r="F13" s="479" t="s">
        <v>420</v>
      </c>
      <c r="G13" s="479" t="s">
        <v>622</v>
      </c>
      <c r="H13" s="479" t="s">
        <v>623</v>
      </c>
      <c r="I13" s="479" t="s">
        <v>621</v>
      </c>
      <c r="J13" s="479" t="s">
        <v>656</v>
      </c>
      <c r="K13" s="479" t="s">
        <v>655</v>
      </c>
      <c r="O13" s="524" t="s">
        <v>224</v>
      </c>
    </row>
    <row r="14" spans="1:15" s="465" customFormat="1" ht="11.4" customHeight="1">
      <c r="B14" s="466"/>
      <c r="C14" s="543"/>
      <c r="D14" s="543"/>
      <c r="E14" s="543"/>
      <c r="F14" s="542"/>
      <c r="G14" s="541">
        <v>0</v>
      </c>
      <c r="H14" s="467">
        <v>0</v>
      </c>
      <c r="I14" s="467">
        <f>+G14-H14</f>
        <v>0</v>
      </c>
      <c r="J14" s="525">
        <v>0</v>
      </c>
      <c r="K14" s="468">
        <f t="shared" ref="K14:K60" si="0">+(I14*J14)+I14</f>
        <v>0</v>
      </c>
      <c r="O14" s="524"/>
    </row>
    <row r="15" spans="1:15" s="465" customFormat="1" ht="13.8" customHeight="1">
      <c r="B15" s="466"/>
      <c r="C15" s="543"/>
      <c r="D15" s="543"/>
      <c r="E15" s="543"/>
      <c r="F15" s="542" t="s">
        <v>573</v>
      </c>
      <c r="G15" s="541">
        <v>0</v>
      </c>
      <c r="H15" s="467">
        <v>0</v>
      </c>
      <c r="I15" s="467">
        <f>+G15-H15</f>
        <v>0</v>
      </c>
      <c r="J15" s="525">
        <v>0</v>
      </c>
      <c r="K15" s="468">
        <f t="shared" si="0"/>
        <v>0</v>
      </c>
      <c r="O15" s="524"/>
    </row>
    <row r="16" spans="1:15">
      <c r="B16" s="466" t="s">
        <v>520</v>
      </c>
      <c r="C16" s="543" t="s">
        <v>514</v>
      </c>
      <c r="D16" s="543" t="s">
        <v>417</v>
      </c>
      <c r="E16" s="543" t="str">
        <f>CONCATENATE(B16,",  ",C16,",  ",D16)</f>
        <v>Kaiser EPO - 4063,  Employee  -  only,  30+ hours</v>
      </c>
      <c r="F16" s="543" t="s">
        <v>421</v>
      </c>
      <c r="G16" s="541">
        <v>1003.3</v>
      </c>
      <c r="H16" s="467">
        <v>139.46</v>
      </c>
      <c r="I16" s="467">
        <f>+G16-H16</f>
        <v>863.83999999999992</v>
      </c>
      <c r="J16" s="525">
        <v>0.06</v>
      </c>
      <c r="K16" s="468">
        <f t="shared" si="0"/>
        <v>915.67039999999986</v>
      </c>
    </row>
    <row r="17" spans="2:11">
      <c r="B17" s="470" t="s">
        <v>520</v>
      </c>
      <c r="C17" s="543" t="s">
        <v>514</v>
      </c>
      <c r="D17" s="543" t="s">
        <v>418</v>
      </c>
      <c r="E17" s="543" t="str">
        <f t="shared" ref="E17:E60" si="1">CONCATENATE(B17,",  ",C17,",  ",D17)</f>
        <v>Kaiser EPO - 4063,  Employee  -  only,  24-29 hours</v>
      </c>
      <c r="F17" s="543" t="s">
        <v>422</v>
      </c>
      <c r="G17" s="544">
        <v>1003.3</v>
      </c>
      <c r="H17" s="471">
        <v>355.42</v>
      </c>
      <c r="I17" s="471">
        <f t="shared" ref="I17:I24" si="2">+G17-H17</f>
        <v>647.87999999999988</v>
      </c>
      <c r="J17" s="525">
        <v>0.06</v>
      </c>
      <c r="K17" s="468">
        <f t="shared" si="0"/>
        <v>686.75279999999987</v>
      </c>
    </row>
    <row r="18" spans="2:11">
      <c r="B18" s="470" t="s">
        <v>520</v>
      </c>
      <c r="C18" s="543" t="s">
        <v>514</v>
      </c>
      <c r="D18" s="543" t="s">
        <v>419</v>
      </c>
      <c r="E18" s="543" t="str">
        <f t="shared" si="1"/>
        <v>Kaiser EPO - 4063,  Employee  -  only,  20-23 hours</v>
      </c>
      <c r="F18" s="543" t="s">
        <v>423</v>
      </c>
      <c r="G18" s="544">
        <v>1003.3</v>
      </c>
      <c r="H18" s="471">
        <v>485</v>
      </c>
      <c r="I18" s="471">
        <f t="shared" si="2"/>
        <v>518.29999999999995</v>
      </c>
      <c r="J18" s="525">
        <v>0.06</v>
      </c>
      <c r="K18" s="468">
        <f t="shared" si="0"/>
        <v>549.39799999999991</v>
      </c>
    </row>
    <row r="19" spans="2:11">
      <c r="B19" s="521" t="s">
        <v>520</v>
      </c>
      <c r="C19" s="546" t="s">
        <v>515</v>
      </c>
      <c r="D19" s="546" t="s">
        <v>417</v>
      </c>
      <c r="E19" s="546" t="str">
        <f t="shared" si="1"/>
        <v>Kaiser EPO - 4063,  Employee  +  1,  30+ hours</v>
      </c>
      <c r="F19" s="546" t="s">
        <v>424</v>
      </c>
      <c r="G19" s="545">
        <v>2055.7800000000002</v>
      </c>
      <c r="H19" s="522">
        <v>689.02</v>
      </c>
      <c r="I19" s="522">
        <f t="shared" si="2"/>
        <v>1366.7600000000002</v>
      </c>
      <c r="J19" s="525">
        <v>0.06</v>
      </c>
      <c r="K19" s="523">
        <f t="shared" si="0"/>
        <v>1448.7656000000002</v>
      </c>
    </row>
    <row r="20" spans="2:11">
      <c r="B20" s="521" t="s">
        <v>520</v>
      </c>
      <c r="C20" s="546" t="s">
        <v>515</v>
      </c>
      <c r="D20" s="546" t="s">
        <v>418</v>
      </c>
      <c r="E20" s="546" t="str">
        <f t="shared" si="1"/>
        <v>Kaiser EPO - 4063,  Employee  +  1,  24-29 hours</v>
      </c>
      <c r="F20" s="546" t="s">
        <v>425</v>
      </c>
      <c r="G20" s="545">
        <v>2055.7800000000002</v>
      </c>
      <c r="H20" s="522">
        <v>1030.96</v>
      </c>
      <c r="I20" s="522">
        <f t="shared" si="2"/>
        <v>1024.8200000000002</v>
      </c>
      <c r="J20" s="525">
        <v>0.06</v>
      </c>
      <c r="K20" s="523">
        <f t="shared" si="0"/>
        <v>1086.3092000000001</v>
      </c>
    </row>
    <row r="21" spans="2:11">
      <c r="B21" s="521" t="s">
        <v>520</v>
      </c>
      <c r="C21" s="546" t="s">
        <v>515</v>
      </c>
      <c r="D21" s="546" t="s">
        <v>419</v>
      </c>
      <c r="E21" s="546" t="str">
        <f t="shared" si="1"/>
        <v>Kaiser EPO - 4063,  Employee  +  1,  20-23 hours</v>
      </c>
      <c r="F21" s="546" t="s">
        <v>426</v>
      </c>
      <c r="G21" s="545">
        <v>2055.7800000000002</v>
      </c>
      <c r="H21" s="522">
        <v>1236.1199999999999</v>
      </c>
      <c r="I21" s="522">
        <f t="shared" si="2"/>
        <v>819.66000000000031</v>
      </c>
      <c r="J21" s="525">
        <v>0.06</v>
      </c>
      <c r="K21" s="523">
        <f t="shared" si="0"/>
        <v>868.83960000000036</v>
      </c>
    </row>
    <row r="22" spans="2:11">
      <c r="B22" s="470" t="s">
        <v>520</v>
      </c>
      <c r="C22" s="466" t="s">
        <v>516</v>
      </c>
      <c r="D22" s="466" t="s">
        <v>417</v>
      </c>
      <c r="E22" s="466" t="str">
        <f t="shared" si="1"/>
        <v>Kaiser EPO - 4063,  Family,  30+ hours</v>
      </c>
      <c r="F22" s="466" t="s">
        <v>427</v>
      </c>
      <c r="G22" s="471">
        <v>2759.1</v>
      </c>
      <c r="H22" s="471">
        <v>1131.23</v>
      </c>
      <c r="I22" s="471">
        <f t="shared" si="2"/>
        <v>1627.87</v>
      </c>
      <c r="J22" s="525">
        <v>0.06</v>
      </c>
      <c r="K22" s="468">
        <f t="shared" si="0"/>
        <v>1725.5421999999999</v>
      </c>
    </row>
    <row r="23" spans="2:11">
      <c r="B23" s="470" t="s">
        <v>520</v>
      </c>
      <c r="C23" s="470" t="s">
        <v>516</v>
      </c>
      <c r="D23" s="470" t="s">
        <v>418</v>
      </c>
      <c r="E23" s="470" t="str">
        <f t="shared" si="1"/>
        <v>Kaiser EPO - 4063,  Family,  24-29 hours</v>
      </c>
      <c r="F23" s="470" t="s">
        <v>428</v>
      </c>
      <c r="G23" s="471">
        <v>2759.1</v>
      </c>
      <c r="H23" s="471">
        <v>1538.2</v>
      </c>
      <c r="I23" s="471">
        <f t="shared" si="2"/>
        <v>1220.8999999999999</v>
      </c>
      <c r="J23" s="525">
        <v>0.06</v>
      </c>
      <c r="K23" s="468">
        <f t="shared" si="0"/>
        <v>1294.1539999999998</v>
      </c>
    </row>
    <row r="24" spans="2:11">
      <c r="B24" s="470" t="s">
        <v>520</v>
      </c>
      <c r="C24" s="470" t="s">
        <v>516</v>
      </c>
      <c r="D24" s="470" t="s">
        <v>419</v>
      </c>
      <c r="E24" s="470" t="str">
        <f t="shared" si="1"/>
        <v>Kaiser EPO - 4063,  Family,  20-23 hours</v>
      </c>
      <c r="F24" s="470" t="s">
        <v>429</v>
      </c>
      <c r="G24" s="471">
        <v>2759.1</v>
      </c>
      <c r="H24" s="471">
        <v>1782.38</v>
      </c>
      <c r="I24" s="471">
        <f t="shared" si="2"/>
        <v>976.7199999999998</v>
      </c>
      <c r="J24" s="525">
        <v>0.06</v>
      </c>
      <c r="K24" s="468">
        <f t="shared" si="0"/>
        <v>1035.3231999999998</v>
      </c>
    </row>
    <row r="25" spans="2:11">
      <c r="B25" s="521" t="s">
        <v>521</v>
      </c>
      <c r="C25" s="521" t="s">
        <v>514</v>
      </c>
      <c r="D25" s="521" t="s">
        <v>417</v>
      </c>
      <c r="E25" s="521" t="str">
        <f t="shared" si="1"/>
        <v>Kaiser HSA - 4085,  Employee  -  only,  30+ hours</v>
      </c>
      <c r="F25" s="521" t="s">
        <v>430</v>
      </c>
      <c r="G25" s="522">
        <v>877.24</v>
      </c>
      <c r="H25" s="522">
        <v>57.02</v>
      </c>
      <c r="I25" s="522">
        <f t="shared" ref="I25:I33" si="3">+G25-H25</f>
        <v>820.22</v>
      </c>
      <c r="J25" s="525">
        <v>0.06</v>
      </c>
      <c r="K25" s="523">
        <f t="shared" si="0"/>
        <v>869.43320000000006</v>
      </c>
    </row>
    <row r="26" spans="2:11">
      <c r="B26" s="521" t="s">
        <v>521</v>
      </c>
      <c r="C26" s="521" t="s">
        <v>514</v>
      </c>
      <c r="D26" s="521" t="s">
        <v>418</v>
      </c>
      <c r="E26" s="521" t="str">
        <f t="shared" si="1"/>
        <v>Kaiser HSA - 4085,  Employee  -  only,  24-29 hours</v>
      </c>
      <c r="F26" s="521" t="s">
        <v>431</v>
      </c>
      <c r="G26" s="522">
        <v>877.24</v>
      </c>
      <c r="H26" s="522">
        <v>262.08</v>
      </c>
      <c r="I26" s="522">
        <f t="shared" si="3"/>
        <v>615.16000000000008</v>
      </c>
      <c r="J26" s="525">
        <v>0.06</v>
      </c>
      <c r="K26" s="523">
        <f t="shared" si="0"/>
        <v>652.06960000000004</v>
      </c>
    </row>
    <row r="27" spans="2:11">
      <c r="B27" s="521" t="s">
        <v>521</v>
      </c>
      <c r="C27" s="521" t="s">
        <v>514</v>
      </c>
      <c r="D27" s="521" t="s">
        <v>419</v>
      </c>
      <c r="E27" s="521" t="str">
        <f t="shared" si="1"/>
        <v>Kaiser HSA - 4085,  Employee  -  only,  20-23 hours</v>
      </c>
      <c r="F27" s="521" t="s">
        <v>432</v>
      </c>
      <c r="G27" s="522">
        <v>877.24</v>
      </c>
      <c r="H27" s="522">
        <v>385.11</v>
      </c>
      <c r="I27" s="522">
        <f t="shared" si="3"/>
        <v>492.13</v>
      </c>
      <c r="J27" s="525">
        <v>0.06</v>
      </c>
      <c r="K27" s="523">
        <f t="shared" si="0"/>
        <v>521.65779999999995</v>
      </c>
    </row>
    <row r="28" spans="2:11">
      <c r="B28" s="470" t="s">
        <v>521</v>
      </c>
      <c r="C28" s="470" t="s">
        <v>515</v>
      </c>
      <c r="D28" s="470" t="s">
        <v>417</v>
      </c>
      <c r="E28" s="470" t="str">
        <f t="shared" si="1"/>
        <v>Kaiser HSA - 4085,  Employee  +  1,  30+ hours</v>
      </c>
      <c r="F28" s="470" t="s">
        <v>433</v>
      </c>
      <c r="G28" s="471">
        <v>1798.35</v>
      </c>
      <c r="H28" s="471">
        <v>517.03</v>
      </c>
      <c r="I28" s="471">
        <f t="shared" si="3"/>
        <v>1281.32</v>
      </c>
      <c r="J28" s="525">
        <v>0.06</v>
      </c>
      <c r="K28" s="468">
        <f t="shared" si="0"/>
        <v>1358.1992</v>
      </c>
    </row>
    <row r="29" spans="2:11">
      <c r="B29" s="470" t="s">
        <v>521</v>
      </c>
      <c r="C29" s="470" t="s">
        <v>515</v>
      </c>
      <c r="D29" s="470" t="s">
        <v>418</v>
      </c>
      <c r="E29" s="470" t="str">
        <f t="shared" si="1"/>
        <v>Kaiser HSA - 4085,  Employee  +  1,  24-29 hours</v>
      </c>
      <c r="F29" s="470" t="s">
        <v>434</v>
      </c>
      <c r="G29" s="471">
        <v>1798.35</v>
      </c>
      <c r="H29" s="471">
        <v>837.36</v>
      </c>
      <c r="I29" s="471">
        <f t="shared" si="3"/>
        <v>960.9899999999999</v>
      </c>
      <c r="J29" s="525">
        <v>0.06</v>
      </c>
      <c r="K29" s="468">
        <f t="shared" si="0"/>
        <v>1018.6493999999999</v>
      </c>
    </row>
    <row r="30" spans="2:11">
      <c r="B30" s="470" t="s">
        <v>521</v>
      </c>
      <c r="C30" s="470" t="s">
        <v>515</v>
      </c>
      <c r="D30" s="470" t="s">
        <v>419</v>
      </c>
      <c r="E30" s="470" t="str">
        <f t="shared" si="1"/>
        <v>Kaiser HSA - 4085,  Employee  +  1,  20-23 hours</v>
      </c>
      <c r="F30" s="470" t="s">
        <v>435</v>
      </c>
      <c r="G30" s="471">
        <v>1798.35</v>
      </c>
      <c r="H30" s="471">
        <v>1029.56</v>
      </c>
      <c r="I30" s="471">
        <f t="shared" si="3"/>
        <v>768.79</v>
      </c>
      <c r="J30" s="525">
        <v>0.06</v>
      </c>
      <c r="K30" s="468">
        <f t="shared" si="0"/>
        <v>814.91739999999993</v>
      </c>
    </row>
    <row r="31" spans="2:11">
      <c r="B31" s="521" t="s">
        <v>521</v>
      </c>
      <c r="C31" s="521" t="s">
        <v>516</v>
      </c>
      <c r="D31" s="521" t="s">
        <v>417</v>
      </c>
      <c r="E31" s="521" t="str">
        <f t="shared" si="1"/>
        <v>Kaiser HSA - 4085,  Family,  30+ hours</v>
      </c>
      <c r="F31" s="521" t="s">
        <v>436</v>
      </c>
      <c r="G31" s="522">
        <v>2412.4299999999998</v>
      </c>
      <c r="H31" s="522">
        <v>916.72</v>
      </c>
      <c r="I31" s="522">
        <f t="shared" si="3"/>
        <v>1495.7099999999998</v>
      </c>
      <c r="J31" s="525">
        <v>0.06</v>
      </c>
      <c r="K31" s="523">
        <f t="shared" si="0"/>
        <v>1585.4525999999998</v>
      </c>
    </row>
    <row r="32" spans="2:11">
      <c r="B32" s="521" t="s">
        <v>521</v>
      </c>
      <c r="C32" s="521" t="s">
        <v>516</v>
      </c>
      <c r="D32" s="521" t="s">
        <v>418</v>
      </c>
      <c r="E32" s="521" t="str">
        <f t="shared" si="1"/>
        <v>Kaiser HSA - 4085,  Family,  24-29 hours</v>
      </c>
      <c r="F32" s="521" t="s">
        <v>437</v>
      </c>
      <c r="G32" s="522">
        <v>2412.4299999999998</v>
      </c>
      <c r="H32" s="522">
        <v>1290.6500000000001</v>
      </c>
      <c r="I32" s="522">
        <f t="shared" si="3"/>
        <v>1121.7799999999997</v>
      </c>
      <c r="J32" s="525">
        <v>0.06</v>
      </c>
      <c r="K32" s="523">
        <f t="shared" si="0"/>
        <v>1189.0867999999998</v>
      </c>
    </row>
    <row r="33" spans="2:11">
      <c r="B33" s="521" t="s">
        <v>521</v>
      </c>
      <c r="C33" s="521" t="s">
        <v>516</v>
      </c>
      <c r="D33" s="521" t="s">
        <v>419</v>
      </c>
      <c r="E33" s="521" t="str">
        <f t="shared" si="1"/>
        <v>Kaiser HSA - 4085,  Family,  20-23 hours</v>
      </c>
      <c r="F33" s="521" t="s">
        <v>438</v>
      </c>
      <c r="G33" s="522">
        <v>2412.4299999999998</v>
      </c>
      <c r="H33" s="522">
        <v>1515.01</v>
      </c>
      <c r="I33" s="522">
        <f t="shared" si="3"/>
        <v>897.41999999999985</v>
      </c>
      <c r="J33" s="525">
        <v>0.06</v>
      </c>
      <c r="K33" s="523">
        <f t="shared" si="0"/>
        <v>951.26519999999982</v>
      </c>
    </row>
    <row r="34" spans="2:11">
      <c r="B34" s="470" t="s">
        <v>522</v>
      </c>
      <c r="C34" s="470" t="s">
        <v>514</v>
      </c>
      <c r="D34" s="470" t="s">
        <v>417</v>
      </c>
      <c r="E34" s="470" t="str">
        <f t="shared" si="1"/>
        <v>BlueShield PPO - 5119,  Employee  -  only,  30+ hours</v>
      </c>
      <c r="F34" s="470" t="s">
        <v>439</v>
      </c>
      <c r="G34" s="471">
        <v>1292.73</v>
      </c>
      <c r="H34" s="471">
        <v>258.55</v>
      </c>
      <c r="I34" s="471">
        <f t="shared" ref="I34:I42" si="4">+G34-H34</f>
        <v>1034.18</v>
      </c>
      <c r="J34" s="525">
        <v>7.0000000000000007E-2</v>
      </c>
      <c r="K34" s="468">
        <f t="shared" si="0"/>
        <v>1106.5726</v>
      </c>
    </row>
    <row r="35" spans="2:11">
      <c r="B35" s="470" t="s">
        <v>522</v>
      </c>
      <c r="C35" s="470" t="s">
        <v>514</v>
      </c>
      <c r="D35" s="470" t="s">
        <v>418</v>
      </c>
      <c r="E35" s="470" t="str">
        <f t="shared" si="1"/>
        <v>BlueShield PPO - 5119,  Employee  -  only,  24-29 hours</v>
      </c>
      <c r="F35" s="470" t="s">
        <v>440</v>
      </c>
      <c r="G35" s="471">
        <v>1292.73</v>
      </c>
      <c r="H35" s="471">
        <v>517.09</v>
      </c>
      <c r="I35" s="471">
        <f t="shared" si="4"/>
        <v>775.64</v>
      </c>
      <c r="J35" s="525">
        <v>7.0000000000000007E-2</v>
      </c>
      <c r="K35" s="468">
        <f t="shared" si="0"/>
        <v>829.9348</v>
      </c>
    </row>
    <row r="36" spans="2:11">
      <c r="B36" s="470" t="s">
        <v>522</v>
      </c>
      <c r="C36" s="470" t="s">
        <v>514</v>
      </c>
      <c r="D36" s="470" t="s">
        <v>419</v>
      </c>
      <c r="E36" s="470" t="str">
        <f t="shared" si="1"/>
        <v>BlueShield PPO - 5119,  Employee  -  only,  20-23 hours</v>
      </c>
      <c r="F36" s="470" t="s">
        <v>441</v>
      </c>
      <c r="G36" s="471">
        <v>1292.73</v>
      </c>
      <c r="H36" s="471">
        <v>672.22</v>
      </c>
      <c r="I36" s="471">
        <f t="shared" si="4"/>
        <v>620.51</v>
      </c>
      <c r="J36" s="525">
        <v>7.0000000000000007E-2</v>
      </c>
      <c r="K36" s="468">
        <f t="shared" si="0"/>
        <v>663.94569999999999</v>
      </c>
    </row>
    <row r="37" spans="2:11">
      <c r="B37" s="521" t="s">
        <v>522</v>
      </c>
      <c r="C37" s="521" t="s">
        <v>515</v>
      </c>
      <c r="D37" s="521" t="s">
        <v>417</v>
      </c>
      <c r="E37" s="521" t="str">
        <f t="shared" si="1"/>
        <v>BlueShield PPO - 5119,  Employee  +  1,  30+ hours</v>
      </c>
      <c r="F37" s="521" t="s">
        <v>442</v>
      </c>
      <c r="G37" s="522">
        <v>2650.09</v>
      </c>
      <c r="H37" s="522">
        <v>1113.04</v>
      </c>
      <c r="I37" s="522">
        <f t="shared" si="4"/>
        <v>1537.0500000000002</v>
      </c>
      <c r="J37" s="525">
        <v>7.0000000000000007E-2</v>
      </c>
      <c r="K37" s="523">
        <f t="shared" si="0"/>
        <v>1644.6435000000001</v>
      </c>
    </row>
    <row r="38" spans="2:11">
      <c r="B38" s="521" t="s">
        <v>522</v>
      </c>
      <c r="C38" s="521" t="s">
        <v>515</v>
      </c>
      <c r="D38" s="521" t="s">
        <v>418</v>
      </c>
      <c r="E38" s="521" t="str">
        <f t="shared" si="1"/>
        <v>BlueShield PPO - 5119,  Employee  +  1,  24-29 hours</v>
      </c>
      <c r="F38" s="521" t="s">
        <v>443</v>
      </c>
      <c r="G38" s="522">
        <v>2650.09</v>
      </c>
      <c r="H38" s="522">
        <v>1497.3</v>
      </c>
      <c r="I38" s="522">
        <f t="shared" si="4"/>
        <v>1152.7900000000002</v>
      </c>
      <c r="J38" s="525">
        <v>7.0000000000000007E-2</v>
      </c>
      <c r="K38" s="523">
        <f t="shared" si="0"/>
        <v>1233.4853000000003</v>
      </c>
    </row>
    <row r="39" spans="2:11">
      <c r="B39" s="521" t="s">
        <v>522</v>
      </c>
      <c r="C39" s="521" t="s">
        <v>515</v>
      </c>
      <c r="D39" s="521" t="s">
        <v>419</v>
      </c>
      <c r="E39" s="521" t="str">
        <f t="shared" si="1"/>
        <v>BlueShield PPO - 5119,  Employee  +  1,  20-23 hours</v>
      </c>
      <c r="F39" s="521" t="s">
        <v>444</v>
      </c>
      <c r="G39" s="522">
        <v>2650.09</v>
      </c>
      <c r="H39" s="522">
        <v>1727.86</v>
      </c>
      <c r="I39" s="522">
        <f t="shared" si="4"/>
        <v>922.23000000000025</v>
      </c>
      <c r="J39" s="525">
        <v>7.0000000000000007E-2</v>
      </c>
      <c r="K39" s="523">
        <f t="shared" si="0"/>
        <v>986.78610000000026</v>
      </c>
    </row>
    <row r="40" spans="2:11">
      <c r="B40" s="470" t="s">
        <v>522</v>
      </c>
      <c r="C40" s="470" t="s">
        <v>516</v>
      </c>
      <c r="D40" s="470" t="s">
        <v>417</v>
      </c>
      <c r="E40" s="470" t="str">
        <f t="shared" si="1"/>
        <v>BlueShield PPO - 5119,  Family,  30+ hours</v>
      </c>
      <c r="F40" s="470" t="s">
        <v>445</v>
      </c>
      <c r="G40" s="471">
        <v>3555</v>
      </c>
      <c r="H40" s="471">
        <v>1581.98</v>
      </c>
      <c r="I40" s="471">
        <f t="shared" si="4"/>
        <v>1973.02</v>
      </c>
      <c r="J40" s="525">
        <v>7.0000000000000007E-2</v>
      </c>
      <c r="K40" s="468">
        <f t="shared" si="0"/>
        <v>2111.1314000000002</v>
      </c>
    </row>
    <row r="41" spans="2:11">
      <c r="B41" s="470" t="s">
        <v>522</v>
      </c>
      <c r="C41" s="470" t="s">
        <v>516</v>
      </c>
      <c r="D41" s="470" t="s">
        <v>418</v>
      </c>
      <c r="E41" s="470" t="str">
        <f t="shared" si="1"/>
        <v>BlueShield PPO - 5119,  Family,  24-29 hours</v>
      </c>
      <c r="F41" s="470" t="s">
        <v>446</v>
      </c>
      <c r="G41" s="471">
        <v>3555</v>
      </c>
      <c r="H41" s="471">
        <v>2075.23</v>
      </c>
      <c r="I41" s="471">
        <f t="shared" si="4"/>
        <v>1479.77</v>
      </c>
      <c r="J41" s="525">
        <v>7.0000000000000007E-2</v>
      </c>
      <c r="K41" s="468">
        <f t="shared" si="0"/>
        <v>1583.3539000000001</v>
      </c>
    </row>
    <row r="42" spans="2:11">
      <c r="B42" s="470" t="s">
        <v>522</v>
      </c>
      <c r="C42" s="470" t="s">
        <v>516</v>
      </c>
      <c r="D42" s="470" t="s">
        <v>419</v>
      </c>
      <c r="E42" s="470" t="str">
        <f t="shared" si="1"/>
        <v>BlueShield PPO - 5119,  Family,  20-23 hours</v>
      </c>
      <c r="F42" s="470" t="s">
        <v>447</v>
      </c>
      <c r="G42" s="471">
        <v>3555</v>
      </c>
      <c r="H42" s="471">
        <v>2371.19</v>
      </c>
      <c r="I42" s="471">
        <f t="shared" si="4"/>
        <v>1183.81</v>
      </c>
      <c r="J42" s="525">
        <v>7.0000000000000007E-2</v>
      </c>
      <c r="K42" s="468">
        <f t="shared" si="0"/>
        <v>1266.6767</v>
      </c>
    </row>
    <row r="43" spans="2:11">
      <c r="B43" s="521" t="s">
        <v>523</v>
      </c>
      <c r="C43" s="521" t="s">
        <v>514</v>
      </c>
      <c r="D43" s="521" t="s">
        <v>417</v>
      </c>
      <c r="E43" s="521" t="str">
        <f t="shared" si="1"/>
        <v>BlueShield HSA - 5070,  Employee  -  only,  30+ hours</v>
      </c>
      <c r="F43" s="521" t="s">
        <v>448</v>
      </c>
      <c r="G43" s="522">
        <v>1053.5899999999999</v>
      </c>
      <c r="H43" s="522">
        <v>81.13</v>
      </c>
      <c r="I43" s="522">
        <f t="shared" ref="I43:I51" si="5">+G43-H43</f>
        <v>972.45999999999992</v>
      </c>
      <c r="J43" s="525">
        <v>7.0000000000000007E-2</v>
      </c>
      <c r="K43" s="523">
        <f t="shared" si="0"/>
        <v>1040.5321999999999</v>
      </c>
    </row>
    <row r="44" spans="2:11">
      <c r="B44" s="521" t="s">
        <v>523</v>
      </c>
      <c r="C44" s="521" t="s">
        <v>514</v>
      </c>
      <c r="D44" s="521" t="s">
        <v>418</v>
      </c>
      <c r="E44" s="521" t="str">
        <f t="shared" si="1"/>
        <v>BlueShield HSA - 5070,  Employee  -  only,  24-29 hours</v>
      </c>
      <c r="F44" s="521" t="s">
        <v>449</v>
      </c>
      <c r="G44" s="522">
        <v>1053.5899999999999</v>
      </c>
      <c r="H44" s="522">
        <v>324.24</v>
      </c>
      <c r="I44" s="522">
        <f t="shared" si="5"/>
        <v>729.34999999999991</v>
      </c>
      <c r="J44" s="525">
        <v>7.0000000000000007E-2</v>
      </c>
      <c r="K44" s="523">
        <f t="shared" si="0"/>
        <v>780.40449999999987</v>
      </c>
    </row>
    <row r="45" spans="2:11">
      <c r="B45" s="521" t="s">
        <v>523</v>
      </c>
      <c r="C45" s="521" t="s">
        <v>514</v>
      </c>
      <c r="D45" s="521" t="s">
        <v>419</v>
      </c>
      <c r="E45" s="521" t="str">
        <f t="shared" si="1"/>
        <v>BlueShield HSA - 5070,  Employee  -  only,  20-23 hours</v>
      </c>
      <c r="F45" s="521" t="s">
        <v>450</v>
      </c>
      <c r="G45" s="522">
        <v>1053.5899999999999</v>
      </c>
      <c r="H45" s="522">
        <v>470.11</v>
      </c>
      <c r="I45" s="522">
        <f t="shared" si="5"/>
        <v>583.4799999999999</v>
      </c>
      <c r="J45" s="525">
        <v>7.0000000000000007E-2</v>
      </c>
      <c r="K45" s="523">
        <f t="shared" si="0"/>
        <v>624.32359999999994</v>
      </c>
    </row>
    <row r="46" spans="2:11">
      <c r="B46" s="470" t="s">
        <v>523</v>
      </c>
      <c r="C46" s="470" t="s">
        <v>515</v>
      </c>
      <c r="D46" s="470" t="s">
        <v>417</v>
      </c>
      <c r="E46" s="470" t="str">
        <f t="shared" si="1"/>
        <v>BlueShield HSA - 5070,  Employee  +  1,  30+ hours</v>
      </c>
      <c r="F46" s="470" t="s">
        <v>451</v>
      </c>
      <c r="G46" s="471">
        <v>2159.87</v>
      </c>
      <c r="H46" s="471">
        <v>734.46</v>
      </c>
      <c r="I46" s="471">
        <f t="shared" si="5"/>
        <v>1425.4099999999999</v>
      </c>
      <c r="J46" s="525">
        <v>7.0000000000000007E-2</v>
      </c>
      <c r="K46" s="468">
        <f t="shared" si="0"/>
        <v>1525.1886999999999</v>
      </c>
    </row>
    <row r="47" spans="2:11">
      <c r="B47" s="470" t="s">
        <v>523</v>
      </c>
      <c r="C47" s="470" t="s">
        <v>515</v>
      </c>
      <c r="D47" s="470" t="s">
        <v>418</v>
      </c>
      <c r="E47" s="470" t="str">
        <f t="shared" si="1"/>
        <v>BlueShield HSA - 5070,  Employee  +  1,  24-29 hours</v>
      </c>
      <c r="F47" s="470" t="s">
        <v>452</v>
      </c>
      <c r="G47" s="471">
        <v>2159.87</v>
      </c>
      <c r="H47" s="471">
        <v>1090.73</v>
      </c>
      <c r="I47" s="471">
        <f t="shared" si="5"/>
        <v>1069.1399999999999</v>
      </c>
      <c r="J47" s="525">
        <v>7.0000000000000007E-2</v>
      </c>
      <c r="K47" s="468">
        <f t="shared" si="0"/>
        <v>1143.9797999999998</v>
      </c>
    </row>
    <row r="48" spans="2:11">
      <c r="B48" s="470" t="s">
        <v>523</v>
      </c>
      <c r="C48" s="470" t="s">
        <v>515</v>
      </c>
      <c r="D48" s="470" t="s">
        <v>419</v>
      </c>
      <c r="E48" s="470" t="str">
        <f t="shared" si="1"/>
        <v>BlueShield HSA - 5070,  Employee  +  1,  20-23 hours</v>
      </c>
      <c r="F48" s="470" t="s">
        <v>453</v>
      </c>
      <c r="G48" s="471">
        <v>2159.87</v>
      </c>
      <c r="H48" s="471">
        <v>1304.56</v>
      </c>
      <c r="I48" s="471">
        <f t="shared" si="5"/>
        <v>855.31</v>
      </c>
      <c r="J48" s="525">
        <v>7.0000000000000007E-2</v>
      </c>
      <c r="K48" s="468">
        <f t="shared" si="0"/>
        <v>915.18169999999998</v>
      </c>
    </row>
    <row r="49" spans="2:11">
      <c r="B49" s="521" t="s">
        <v>523</v>
      </c>
      <c r="C49" s="521" t="s">
        <v>516</v>
      </c>
      <c r="D49" s="521" t="s">
        <v>417</v>
      </c>
      <c r="E49" s="521" t="str">
        <f t="shared" si="1"/>
        <v>BlueShield HSA - 5070,  Family,  30+ hours</v>
      </c>
      <c r="F49" s="521" t="s">
        <v>454</v>
      </c>
      <c r="G49" s="522">
        <v>2897.38</v>
      </c>
      <c r="H49" s="522">
        <v>1086.52</v>
      </c>
      <c r="I49" s="522">
        <f t="shared" si="5"/>
        <v>1810.8600000000001</v>
      </c>
      <c r="J49" s="525">
        <v>7.0000000000000007E-2</v>
      </c>
      <c r="K49" s="523">
        <f t="shared" si="0"/>
        <v>1937.6202000000001</v>
      </c>
    </row>
    <row r="50" spans="2:11">
      <c r="B50" s="521" t="s">
        <v>523</v>
      </c>
      <c r="C50" s="521" t="s">
        <v>516</v>
      </c>
      <c r="D50" s="521" t="s">
        <v>418</v>
      </c>
      <c r="E50" s="521" t="str">
        <f t="shared" si="1"/>
        <v>BlueShield HSA - 5070,  Family,  24-29 hours</v>
      </c>
      <c r="F50" s="521" t="s">
        <v>455</v>
      </c>
      <c r="G50" s="522">
        <v>2897.38</v>
      </c>
      <c r="H50" s="522">
        <v>1539.23</v>
      </c>
      <c r="I50" s="522">
        <f t="shared" si="5"/>
        <v>1358.15</v>
      </c>
      <c r="J50" s="525">
        <v>7.0000000000000007E-2</v>
      </c>
      <c r="K50" s="523">
        <f t="shared" si="0"/>
        <v>1453.2205000000001</v>
      </c>
    </row>
    <row r="51" spans="2:11">
      <c r="B51" s="521" t="s">
        <v>523</v>
      </c>
      <c r="C51" s="521" t="s">
        <v>516</v>
      </c>
      <c r="D51" s="521" t="s">
        <v>419</v>
      </c>
      <c r="E51" s="521" t="str">
        <f t="shared" si="1"/>
        <v>BlueShield HSA - 5070,  Family,  20-23 hours</v>
      </c>
      <c r="F51" s="521" t="s">
        <v>456</v>
      </c>
      <c r="G51" s="522">
        <v>2897.38</v>
      </c>
      <c r="H51" s="522">
        <v>1810.86</v>
      </c>
      <c r="I51" s="522">
        <f t="shared" si="5"/>
        <v>1086.5200000000002</v>
      </c>
      <c r="J51" s="525">
        <v>7.0000000000000007E-2</v>
      </c>
      <c r="K51" s="523">
        <f t="shared" si="0"/>
        <v>1162.5764000000001</v>
      </c>
    </row>
    <row r="52" spans="2:11">
      <c r="B52" s="470" t="s">
        <v>524</v>
      </c>
      <c r="C52" s="470" t="s">
        <v>514</v>
      </c>
      <c r="D52" s="470" t="s">
        <v>417</v>
      </c>
      <c r="E52" s="470" t="str">
        <f t="shared" si="1"/>
        <v>BlueShield EPO - 5139,  Employee  -  only,  30+ hours</v>
      </c>
      <c r="F52" s="470" t="s">
        <v>457</v>
      </c>
      <c r="G52" s="471">
        <v>1197.46</v>
      </c>
      <c r="H52" s="471">
        <v>137.71</v>
      </c>
      <c r="I52" s="471">
        <f t="shared" ref="I52:I60" si="6">+G52-H52</f>
        <v>1059.75</v>
      </c>
      <c r="J52" s="525">
        <v>7.0000000000000007E-2</v>
      </c>
      <c r="K52" s="468">
        <f t="shared" si="0"/>
        <v>1133.9324999999999</v>
      </c>
    </row>
    <row r="53" spans="2:11">
      <c r="B53" s="470" t="s">
        <v>524</v>
      </c>
      <c r="C53" s="470" t="s">
        <v>514</v>
      </c>
      <c r="D53" s="470" t="s">
        <v>418</v>
      </c>
      <c r="E53" s="470" t="str">
        <f t="shared" si="1"/>
        <v>BlueShield EPO - 5139,  Employee  -  only,  24-29 hours</v>
      </c>
      <c r="F53" s="470" t="s">
        <v>458</v>
      </c>
      <c r="G53" s="471">
        <v>1197.46</v>
      </c>
      <c r="H53" s="471">
        <v>402.65</v>
      </c>
      <c r="I53" s="471">
        <f t="shared" si="6"/>
        <v>794.81000000000006</v>
      </c>
      <c r="J53" s="525">
        <v>7.0000000000000007E-2</v>
      </c>
      <c r="K53" s="468">
        <f t="shared" si="0"/>
        <v>850.44670000000008</v>
      </c>
    </row>
    <row r="54" spans="2:11">
      <c r="B54" s="470" t="s">
        <v>524</v>
      </c>
      <c r="C54" s="470" t="s">
        <v>514</v>
      </c>
      <c r="D54" s="470" t="s">
        <v>419</v>
      </c>
      <c r="E54" s="470" t="str">
        <f t="shared" si="1"/>
        <v>BlueShield EPO - 5139,  Employee  -  only,  20-23 hours</v>
      </c>
      <c r="F54" s="470" t="s">
        <v>459</v>
      </c>
      <c r="G54" s="471">
        <v>1197.46</v>
      </c>
      <c r="H54" s="471">
        <v>561.61</v>
      </c>
      <c r="I54" s="471">
        <f t="shared" si="6"/>
        <v>635.85</v>
      </c>
      <c r="J54" s="525">
        <v>7.0000000000000007E-2</v>
      </c>
      <c r="K54" s="468">
        <f t="shared" si="0"/>
        <v>680.35950000000003</v>
      </c>
    </row>
    <row r="55" spans="2:11">
      <c r="B55" s="521" t="s">
        <v>524</v>
      </c>
      <c r="C55" s="521" t="s">
        <v>515</v>
      </c>
      <c r="D55" s="521" t="s">
        <v>417</v>
      </c>
      <c r="E55" s="521" t="str">
        <f t="shared" si="1"/>
        <v>BlueShield EPO - 5139,  Employee  +  1,  30+ hours</v>
      </c>
      <c r="F55" s="521" t="s">
        <v>460</v>
      </c>
      <c r="G55" s="522">
        <v>2454.79</v>
      </c>
      <c r="H55" s="522">
        <v>877.59</v>
      </c>
      <c r="I55" s="522">
        <f t="shared" si="6"/>
        <v>1577.1999999999998</v>
      </c>
      <c r="J55" s="525">
        <v>7.0000000000000007E-2</v>
      </c>
      <c r="K55" s="523">
        <f t="shared" si="0"/>
        <v>1687.6039999999998</v>
      </c>
    </row>
    <row r="56" spans="2:11">
      <c r="B56" s="521" t="s">
        <v>524</v>
      </c>
      <c r="C56" s="521" t="s">
        <v>515</v>
      </c>
      <c r="D56" s="521" t="s">
        <v>418</v>
      </c>
      <c r="E56" s="521" t="str">
        <f t="shared" si="1"/>
        <v>BlueShield EPO - 5139,  Employee  +  1,  24-29 hours</v>
      </c>
      <c r="F56" s="521" t="s">
        <v>461</v>
      </c>
      <c r="G56" s="522">
        <v>2454.79</v>
      </c>
      <c r="H56" s="522">
        <v>1271.8900000000001</v>
      </c>
      <c r="I56" s="522">
        <f t="shared" si="6"/>
        <v>1182.8999999999999</v>
      </c>
      <c r="J56" s="525">
        <v>7.0000000000000007E-2</v>
      </c>
      <c r="K56" s="523">
        <f t="shared" si="0"/>
        <v>1265.703</v>
      </c>
    </row>
    <row r="57" spans="2:11">
      <c r="B57" s="521" t="s">
        <v>524</v>
      </c>
      <c r="C57" s="521" t="s">
        <v>515</v>
      </c>
      <c r="D57" s="521" t="s">
        <v>419</v>
      </c>
      <c r="E57" s="521" t="str">
        <f t="shared" si="1"/>
        <v>BlueShield EPO - 5139,  Employee  +  1,  20-23 hours</v>
      </c>
      <c r="F57" s="521" t="s">
        <v>462</v>
      </c>
      <c r="G57" s="522">
        <v>2454.79</v>
      </c>
      <c r="H57" s="522">
        <v>1508.47</v>
      </c>
      <c r="I57" s="522">
        <f t="shared" si="6"/>
        <v>946.31999999999994</v>
      </c>
      <c r="J57" s="525">
        <v>7.0000000000000007E-2</v>
      </c>
      <c r="K57" s="523">
        <f t="shared" si="0"/>
        <v>1012.5623999999999</v>
      </c>
    </row>
    <row r="58" spans="2:11">
      <c r="B58" s="470" t="s">
        <v>524</v>
      </c>
      <c r="C58" s="470" t="s">
        <v>516</v>
      </c>
      <c r="D58" s="470" t="s">
        <v>417</v>
      </c>
      <c r="E58" s="470" t="str">
        <f t="shared" si="1"/>
        <v>BlueShield EPO - 5139,  Family,  30+ hours</v>
      </c>
      <c r="F58" s="470" t="s">
        <v>463</v>
      </c>
      <c r="G58" s="471">
        <v>3293.01</v>
      </c>
      <c r="H58" s="471">
        <v>1284.27</v>
      </c>
      <c r="I58" s="471">
        <f t="shared" si="6"/>
        <v>2008.7400000000002</v>
      </c>
      <c r="J58" s="525">
        <v>7.0000000000000007E-2</v>
      </c>
      <c r="K58" s="468">
        <f t="shared" si="0"/>
        <v>2149.3518000000004</v>
      </c>
    </row>
    <row r="59" spans="2:11">
      <c r="B59" s="470" t="s">
        <v>524</v>
      </c>
      <c r="C59" s="470" t="s">
        <v>516</v>
      </c>
      <c r="D59" s="470" t="s">
        <v>418</v>
      </c>
      <c r="E59" s="470" t="str">
        <f t="shared" si="1"/>
        <v>BlueShield EPO - 5139,  Family,  24-29 hours</v>
      </c>
      <c r="F59" s="470" t="s">
        <v>464</v>
      </c>
      <c r="G59" s="471">
        <v>3293.01</v>
      </c>
      <c r="H59" s="471">
        <v>1786.46</v>
      </c>
      <c r="I59" s="471">
        <f t="shared" si="6"/>
        <v>1506.5500000000002</v>
      </c>
      <c r="J59" s="525">
        <v>7.0000000000000007E-2</v>
      </c>
      <c r="K59" s="468">
        <f t="shared" si="0"/>
        <v>1612.0085000000001</v>
      </c>
    </row>
    <row r="60" spans="2:11">
      <c r="B60" s="470" t="s">
        <v>524</v>
      </c>
      <c r="C60" s="470" t="s">
        <v>516</v>
      </c>
      <c r="D60" s="470" t="s">
        <v>419</v>
      </c>
      <c r="E60" s="470" t="str">
        <f t="shared" si="1"/>
        <v>BlueShield EPO - 5139,  Family,  20-23 hours</v>
      </c>
      <c r="F60" s="470" t="s">
        <v>465</v>
      </c>
      <c r="G60" s="471">
        <v>3293.01</v>
      </c>
      <c r="H60" s="471">
        <v>2087.77</v>
      </c>
      <c r="I60" s="471">
        <f t="shared" si="6"/>
        <v>1205.2400000000002</v>
      </c>
      <c r="J60" s="525">
        <v>7.0000000000000007E-2</v>
      </c>
      <c r="K60" s="468">
        <f t="shared" si="0"/>
        <v>1289.6068000000002</v>
      </c>
    </row>
    <row r="61" spans="2:11">
      <c r="G61" s="472"/>
      <c r="H61" s="472"/>
      <c r="I61" s="472"/>
      <c r="J61" s="473"/>
      <c r="K61" s="473">
        <v>0</v>
      </c>
    </row>
    <row r="62" spans="2:11" s="465" customFormat="1" ht="58.8" customHeight="1">
      <c r="B62" s="811" t="s">
        <v>532</v>
      </c>
      <c r="C62" s="811"/>
      <c r="D62" s="811"/>
      <c r="E62" s="480"/>
      <c r="F62" s="479" t="s">
        <v>420</v>
      </c>
      <c r="G62" s="479" t="s">
        <v>622</v>
      </c>
      <c r="H62" s="479" t="s">
        <v>623</v>
      </c>
      <c r="I62" s="479" t="s">
        <v>621</v>
      </c>
      <c r="J62" s="479" t="s">
        <v>224</v>
      </c>
      <c r="K62" s="479" t="s">
        <v>621</v>
      </c>
    </row>
    <row r="63" spans="2:11" s="465" customFormat="1">
      <c r="B63" s="466"/>
      <c r="C63" s="466"/>
      <c r="D63" s="466"/>
      <c r="E63" s="466"/>
      <c r="F63" s="542" t="s">
        <v>224</v>
      </c>
      <c r="G63" s="541">
        <v>0</v>
      </c>
      <c r="H63" s="467">
        <v>0</v>
      </c>
      <c r="I63" s="467">
        <f>+G63-H63</f>
        <v>0</v>
      </c>
      <c r="J63" s="525">
        <v>0</v>
      </c>
      <c r="K63" s="468">
        <v>0</v>
      </c>
    </row>
    <row r="64" spans="2:11" s="465" customFormat="1" ht="13.8" customHeight="1">
      <c r="B64" s="466"/>
      <c r="C64" s="466"/>
      <c r="D64" s="466"/>
      <c r="E64" s="466"/>
      <c r="F64" s="542" t="s">
        <v>573</v>
      </c>
      <c r="G64" s="541">
        <v>0</v>
      </c>
      <c r="H64" s="467">
        <v>0</v>
      </c>
      <c r="I64" s="467">
        <f>+G64-H64</f>
        <v>0</v>
      </c>
      <c r="J64" s="525">
        <v>0</v>
      </c>
      <c r="K64" s="468">
        <v>0</v>
      </c>
    </row>
    <row r="65" spans="2:11">
      <c r="B65" s="466" t="s">
        <v>525</v>
      </c>
      <c r="C65" s="466" t="s">
        <v>514</v>
      </c>
      <c r="D65" s="466" t="s">
        <v>417</v>
      </c>
      <c r="E65" s="466" t="str">
        <f t="shared" ref="E65:E88" si="7">CONCATENATE(B65,",  ",C65,",  ",D65)</f>
        <v>VSP Vision - Low,  Employee  -  only,  30+ hours</v>
      </c>
      <c r="F65" s="466" t="s">
        <v>466</v>
      </c>
      <c r="G65" s="467">
        <v>5.33</v>
      </c>
      <c r="H65" s="467">
        <v>0.8</v>
      </c>
      <c r="I65" s="467">
        <f t="shared" ref="I65:I76" si="8">+G65-H65</f>
        <v>4.53</v>
      </c>
      <c r="J65" s="525">
        <v>0</v>
      </c>
      <c r="K65" s="468">
        <f t="shared" ref="K65:K88" si="9">+(I65*J65)+I65</f>
        <v>4.53</v>
      </c>
    </row>
    <row r="66" spans="2:11">
      <c r="B66" s="470" t="s">
        <v>525</v>
      </c>
      <c r="C66" s="470" t="s">
        <v>514</v>
      </c>
      <c r="D66" s="470" t="s">
        <v>418</v>
      </c>
      <c r="E66" s="470" t="str">
        <f t="shared" si="7"/>
        <v>VSP Vision - Low,  Employee  -  only,  24-29 hours</v>
      </c>
      <c r="F66" s="470" t="s">
        <v>467</v>
      </c>
      <c r="G66" s="467">
        <v>5.33</v>
      </c>
      <c r="H66" s="471">
        <v>1.93</v>
      </c>
      <c r="I66" s="471">
        <f t="shared" si="8"/>
        <v>3.4000000000000004</v>
      </c>
      <c r="J66" s="525">
        <v>0</v>
      </c>
      <c r="K66" s="468">
        <f t="shared" si="9"/>
        <v>3.4000000000000004</v>
      </c>
    </row>
    <row r="67" spans="2:11">
      <c r="B67" s="470" t="s">
        <v>525</v>
      </c>
      <c r="C67" s="470" t="s">
        <v>514</v>
      </c>
      <c r="D67" s="470" t="s">
        <v>419</v>
      </c>
      <c r="E67" s="470" t="str">
        <f t="shared" si="7"/>
        <v>VSP Vision - Low,  Employee  -  only,  20-23 hours</v>
      </c>
      <c r="F67" s="470" t="s">
        <v>468</v>
      </c>
      <c r="G67" s="467">
        <v>5.33</v>
      </c>
      <c r="H67" s="471">
        <v>2.61</v>
      </c>
      <c r="I67" s="471">
        <f t="shared" si="8"/>
        <v>2.72</v>
      </c>
      <c r="J67" s="525">
        <v>0</v>
      </c>
      <c r="K67" s="468">
        <f t="shared" si="9"/>
        <v>2.72</v>
      </c>
    </row>
    <row r="68" spans="2:11">
      <c r="B68" s="521" t="s">
        <v>525</v>
      </c>
      <c r="C68" s="521" t="s">
        <v>517</v>
      </c>
      <c r="D68" s="521" t="s">
        <v>417</v>
      </c>
      <c r="E68" s="521" t="str">
        <f t="shared" si="7"/>
        <v>VSP Vision - Low,  Employee  +  spouse,  30+ hours</v>
      </c>
      <c r="F68" s="521" t="s">
        <v>469</v>
      </c>
      <c r="G68" s="522">
        <v>11.73</v>
      </c>
      <c r="H68" s="522">
        <v>4.2300000000000004</v>
      </c>
      <c r="I68" s="522">
        <f t="shared" si="8"/>
        <v>7.5</v>
      </c>
      <c r="J68" s="526">
        <v>0</v>
      </c>
      <c r="K68" s="523">
        <f t="shared" si="9"/>
        <v>7.5</v>
      </c>
    </row>
    <row r="69" spans="2:11">
      <c r="B69" s="521" t="s">
        <v>525</v>
      </c>
      <c r="C69" s="521" t="s">
        <v>517</v>
      </c>
      <c r="D69" s="521" t="s">
        <v>418</v>
      </c>
      <c r="E69" s="521" t="str">
        <f t="shared" si="7"/>
        <v>VSP Vision - Low,  Employee  +  spouse,  24-29 hours</v>
      </c>
      <c r="F69" s="521" t="s">
        <v>470</v>
      </c>
      <c r="G69" s="522">
        <v>11.73</v>
      </c>
      <c r="H69" s="522">
        <v>6.1</v>
      </c>
      <c r="I69" s="522">
        <f t="shared" si="8"/>
        <v>5.6300000000000008</v>
      </c>
      <c r="J69" s="526">
        <v>0</v>
      </c>
      <c r="K69" s="523">
        <f t="shared" si="9"/>
        <v>5.6300000000000008</v>
      </c>
    </row>
    <row r="70" spans="2:11">
      <c r="B70" s="521" t="s">
        <v>525</v>
      </c>
      <c r="C70" s="521" t="s">
        <v>517</v>
      </c>
      <c r="D70" s="521" t="s">
        <v>419</v>
      </c>
      <c r="E70" s="521" t="str">
        <f t="shared" si="7"/>
        <v>VSP Vision - Low,  Employee  +  spouse,  20-23 hours</v>
      </c>
      <c r="F70" s="521" t="s">
        <v>471</v>
      </c>
      <c r="G70" s="522">
        <v>11.73</v>
      </c>
      <c r="H70" s="522">
        <v>7.23</v>
      </c>
      <c r="I70" s="522">
        <f t="shared" si="8"/>
        <v>4.5</v>
      </c>
      <c r="J70" s="526">
        <v>0</v>
      </c>
      <c r="K70" s="523">
        <f t="shared" si="9"/>
        <v>4.5</v>
      </c>
    </row>
    <row r="71" spans="2:11">
      <c r="B71" s="470" t="s">
        <v>525</v>
      </c>
      <c r="C71" s="470" t="s">
        <v>518</v>
      </c>
      <c r="D71" s="470" t="s">
        <v>417</v>
      </c>
      <c r="E71" s="470" t="str">
        <f t="shared" si="7"/>
        <v>VSP Vision - Low,  Employee  +  child(ren),  30+ hours</v>
      </c>
      <c r="F71" s="470" t="s">
        <v>472</v>
      </c>
      <c r="G71" s="471">
        <v>10.75</v>
      </c>
      <c r="H71" s="471">
        <v>3.88</v>
      </c>
      <c r="I71" s="471">
        <f t="shared" si="8"/>
        <v>6.87</v>
      </c>
      <c r="J71" s="525">
        <v>0</v>
      </c>
      <c r="K71" s="468">
        <f t="shared" si="9"/>
        <v>6.87</v>
      </c>
    </row>
    <row r="72" spans="2:11">
      <c r="B72" s="470" t="s">
        <v>525</v>
      </c>
      <c r="C72" s="470" t="s">
        <v>518</v>
      </c>
      <c r="D72" s="470" t="s">
        <v>418</v>
      </c>
      <c r="E72" s="470" t="str">
        <f t="shared" si="7"/>
        <v>VSP Vision - Low,  Employee  +  child(ren),  24-29 hours</v>
      </c>
      <c r="F72" s="470" t="s">
        <v>473</v>
      </c>
      <c r="G72" s="471">
        <v>10.75</v>
      </c>
      <c r="H72" s="471">
        <v>5.6</v>
      </c>
      <c r="I72" s="471">
        <f t="shared" si="8"/>
        <v>5.15</v>
      </c>
      <c r="J72" s="525">
        <v>0</v>
      </c>
      <c r="K72" s="468">
        <f t="shared" si="9"/>
        <v>5.15</v>
      </c>
    </row>
    <row r="73" spans="2:11">
      <c r="B73" s="470" t="s">
        <v>525</v>
      </c>
      <c r="C73" s="470" t="s">
        <v>518</v>
      </c>
      <c r="D73" s="470" t="s">
        <v>419</v>
      </c>
      <c r="E73" s="470" t="str">
        <f t="shared" si="7"/>
        <v>VSP Vision - Low,  Employee  +  child(ren),  20-23 hours</v>
      </c>
      <c r="F73" s="470" t="s">
        <v>474</v>
      </c>
      <c r="G73" s="471">
        <v>10.75</v>
      </c>
      <c r="H73" s="471">
        <v>6.63</v>
      </c>
      <c r="I73" s="471">
        <f t="shared" si="8"/>
        <v>4.12</v>
      </c>
      <c r="J73" s="525">
        <v>0</v>
      </c>
      <c r="K73" s="468">
        <f t="shared" si="9"/>
        <v>4.12</v>
      </c>
    </row>
    <row r="74" spans="2:11">
      <c r="B74" s="521" t="s">
        <v>525</v>
      </c>
      <c r="C74" s="521" t="s">
        <v>519</v>
      </c>
      <c r="D74" s="521" t="s">
        <v>417</v>
      </c>
      <c r="E74" s="521" t="str">
        <f t="shared" si="7"/>
        <v>VSP Vision - Low,  Employee  +  Family,  30+ hours</v>
      </c>
      <c r="F74" s="521" t="s">
        <v>475</v>
      </c>
      <c r="G74" s="522">
        <v>14.94</v>
      </c>
      <c r="H74" s="522">
        <v>6.74</v>
      </c>
      <c r="I74" s="522">
        <f t="shared" si="8"/>
        <v>8.1999999999999993</v>
      </c>
      <c r="J74" s="526">
        <v>0</v>
      </c>
      <c r="K74" s="523">
        <f t="shared" si="9"/>
        <v>8.1999999999999993</v>
      </c>
    </row>
    <row r="75" spans="2:11">
      <c r="B75" s="521" t="s">
        <v>525</v>
      </c>
      <c r="C75" s="521" t="s">
        <v>519</v>
      </c>
      <c r="D75" s="521" t="s">
        <v>418</v>
      </c>
      <c r="E75" s="521" t="str">
        <f t="shared" si="7"/>
        <v>VSP Vision - Low,  Employee  +  Family,  24-29 hours</v>
      </c>
      <c r="F75" s="521" t="s">
        <v>476</v>
      </c>
      <c r="G75" s="522">
        <v>14.94</v>
      </c>
      <c r="H75" s="522">
        <v>8.7899999999999991</v>
      </c>
      <c r="I75" s="522">
        <f t="shared" si="8"/>
        <v>6.15</v>
      </c>
      <c r="J75" s="526">
        <v>0</v>
      </c>
      <c r="K75" s="523">
        <f t="shared" si="9"/>
        <v>6.15</v>
      </c>
    </row>
    <row r="76" spans="2:11">
      <c r="B76" s="521" t="s">
        <v>525</v>
      </c>
      <c r="C76" s="521" t="s">
        <v>519</v>
      </c>
      <c r="D76" s="521" t="s">
        <v>419</v>
      </c>
      <c r="E76" s="521" t="str">
        <f t="shared" si="7"/>
        <v>VSP Vision - Low,  Employee  +  Family,  20-23 hours</v>
      </c>
      <c r="F76" s="521" t="s">
        <v>477</v>
      </c>
      <c r="G76" s="522">
        <v>14.94</v>
      </c>
      <c r="H76" s="522">
        <v>10.02</v>
      </c>
      <c r="I76" s="522">
        <f t="shared" si="8"/>
        <v>4.92</v>
      </c>
      <c r="J76" s="526">
        <v>0</v>
      </c>
      <c r="K76" s="523">
        <f t="shared" si="9"/>
        <v>4.92</v>
      </c>
    </row>
    <row r="77" spans="2:11">
      <c r="B77" s="470" t="s">
        <v>526</v>
      </c>
      <c r="C77" s="470" t="s">
        <v>514</v>
      </c>
      <c r="D77" s="470" t="s">
        <v>417</v>
      </c>
      <c r="E77" s="470" t="str">
        <f t="shared" si="7"/>
        <v>VSP Vision - High,  Employee  -  only,  30+ hours</v>
      </c>
      <c r="F77" s="470" t="s">
        <v>478</v>
      </c>
      <c r="G77" s="471">
        <v>11.75</v>
      </c>
      <c r="H77" s="471">
        <v>4.7</v>
      </c>
      <c r="I77" s="471">
        <f t="shared" ref="I77:I88" si="10">+G77-H77</f>
        <v>7.05</v>
      </c>
      <c r="J77" s="525">
        <v>0</v>
      </c>
      <c r="K77" s="468">
        <f t="shared" si="9"/>
        <v>7.05</v>
      </c>
    </row>
    <row r="78" spans="2:11">
      <c r="B78" s="470" t="s">
        <v>526</v>
      </c>
      <c r="C78" s="470" t="s">
        <v>514</v>
      </c>
      <c r="D78" s="470" t="s">
        <v>418</v>
      </c>
      <c r="E78" s="470" t="str">
        <f t="shared" si="7"/>
        <v>VSP Vision - High,  Employee  -  only,  24-29 hours</v>
      </c>
      <c r="F78" s="470" t="s">
        <v>479</v>
      </c>
      <c r="G78" s="471">
        <v>11.75</v>
      </c>
      <c r="H78" s="471">
        <v>6.46</v>
      </c>
      <c r="I78" s="471">
        <f t="shared" si="10"/>
        <v>5.29</v>
      </c>
      <c r="J78" s="525">
        <v>0</v>
      </c>
      <c r="K78" s="468">
        <f t="shared" si="9"/>
        <v>5.29</v>
      </c>
    </row>
    <row r="79" spans="2:11">
      <c r="B79" s="470" t="s">
        <v>526</v>
      </c>
      <c r="C79" s="470" t="s">
        <v>514</v>
      </c>
      <c r="D79" s="470" t="s">
        <v>419</v>
      </c>
      <c r="E79" s="470" t="str">
        <f t="shared" si="7"/>
        <v>VSP Vision - High,  Employee  -  only,  20-23 hours</v>
      </c>
      <c r="F79" s="470" t="s">
        <v>480</v>
      </c>
      <c r="G79" s="471">
        <v>11.75</v>
      </c>
      <c r="H79" s="471">
        <v>7.52</v>
      </c>
      <c r="I79" s="471">
        <f t="shared" si="10"/>
        <v>4.2300000000000004</v>
      </c>
      <c r="J79" s="525">
        <v>0</v>
      </c>
      <c r="K79" s="468">
        <f t="shared" si="9"/>
        <v>4.2300000000000004</v>
      </c>
    </row>
    <row r="80" spans="2:11">
      <c r="B80" s="521" t="s">
        <v>526</v>
      </c>
      <c r="C80" s="521" t="s">
        <v>517</v>
      </c>
      <c r="D80" s="521" t="s">
        <v>417</v>
      </c>
      <c r="E80" s="521" t="str">
        <f t="shared" si="7"/>
        <v>VSP Vision - High,  Employee  +  spouse,  30+ hours</v>
      </c>
      <c r="F80" s="521" t="s">
        <v>481</v>
      </c>
      <c r="G80" s="522">
        <v>25.85</v>
      </c>
      <c r="H80" s="522">
        <v>12.93</v>
      </c>
      <c r="I80" s="522">
        <f t="shared" si="10"/>
        <v>12.920000000000002</v>
      </c>
      <c r="J80" s="526">
        <v>0</v>
      </c>
      <c r="K80" s="523">
        <f t="shared" si="9"/>
        <v>12.920000000000002</v>
      </c>
    </row>
    <row r="81" spans="2:11">
      <c r="B81" s="521" t="s">
        <v>526</v>
      </c>
      <c r="C81" s="521" t="s">
        <v>517</v>
      </c>
      <c r="D81" s="521" t="s">
        <v>418</v>
      </c>
      <c r="E81" s="521" t="str">
        <f t="shared" si="7"/>
        <v>VSP Vision - High,  Employee  +  spouse,  24-29 hours</v>
      </c>
      <c r="F81" s="521" t="s">
        <v>482</v>
      </c>
      <c r="G81" s="522">
        <v>25.85</v>
      </c>
      <c r="H81" s="522">
        <v>16.16</v>
      </c>
      <c r="I81" s="522">
        <f t="shared" si="10"/>
        <v>9.6900000000000013</v>
      </c>
      <c r="J81" s="526">
        <v>0</v>
      </c>
      <c r="K81" s="523">
        <f t="shared" si="9"/>
        <v>9.6900000000000013</v>
      </c>
    </row>
    <row r="82" spans="2:11">
      <c r="B82" s="521" t="s">
        <v>526</v>
      </c>
      <c r="C82" s="521" t="s">
        <v>517</v>
      </c>
      <c r="D82" s="521" t="s">
        <v>419</v>
      </c>
      <c r="E82" s="521" t="str">
        <f t="shared" si="7"/>
        <v>VSP Vision - High,  Employee  +  spouse,  20-23 hours</v>
      </c>
      <c r="F82" s="521" t="s">
        <v>483</v>
      </c>
      <c r="G82" s="522">
        <v>25.85</v>
      </c>
      <c r="H82" s="522">
        <v>18.100000000000001</v>
      </c>
      <c r="I82" s="522">
        <f t="shared" si="10"/>
        <v>7.75</v>
      </c>
      <c r="J82" s="526">
        <v>0</v>
      </c>
      <c r="K82" s="523">
        <f t="shared" si="9"/>
        <v>7.75</v>
      </c>
    </row>
    <row r="83" spans="2:11">
      <c r="B83" s="470" t="s">
        <v>526</v>
      </c>
      <c r="C83" s="470" t="s">
        <v>518</v>
      </c>
      <c r="D83" s="470" t="s">
        <v>417</v>
      </c>
      <c r="E83" s="470" t="str">
        <f t="shared" si="7"/>
        <v>VSP Vision - High,  Employee  +  child(ren),  30+ hours</v>
      </c>
      <c r="F83" s="470" t="s">
        <v>484</v>
      </c>
      <c r="G83" s="471">
        <v>23.68</v>
      </c>
      <c r="H83" s="471">
        <v>11.84</v>
      </c>
      <c r="I83" s="471">
        <f t="shared" si="10"/>
        <v>11.84</v>
      </c>
      <c r="J83" s="525">
        <v>0</v>
      </c>
      <c r="K83" s="468">
        <f t="shared" si="9"/>
        <v>11.84</v>
      </c>
    </row>
    <row r="84" spans="2:11">
      <c r="B84" s="470" t="s">
        <v>526</v>
      </c>
      <c r="C84" s="470" t="s">
        <v>518</v>
      </c>
      <c r="D84" s="470" t="s">
        <v>418</v>
      </c>
      <c r="E84" s="470" t="str">
        <f t="shared" si="7"/>
        <v>VSP Vision - High,  Employee  +  child(ren),  24-29 hours</v>
      </c>
      <c r="F84" s="470" t="s">
        <v>485</v>
      </c>
      <c r="G84" s="471">
        <v>23.68</v>
      </c>
      <c r="H84" s="471">
        <v>14.8</v>
      </c>
      <c r="I84" s="471">
        <f t="shared" si="10"/>
        <v>8.879999999999999</v>
      </c>
      <c r="J84" s="525">
        <v>0</v>
      </c>
      <c r="K84" s="468">
        <f t="shared" si="9"/>
        <v>8.879999999999999</v>
      </c>
    </row>
    <row r="85" spans="2:11">
      <c r="B85" s="470" t="s">
        <v>526</v>
      </c>
      <c r="C85" s="470" t="s">
        <v>518</v>
      </c>
      <c r="D85" s="470" t="s">
        <v>419</v>
      </c>
      <c r="E85" s="470" t="str">
        <f t="shared" si="7"/>
        <v>VSP Vision - High,  Employee  +  child(ren),  20-23 hours</v>
      </c>
      <c r="F85" s="470" t="s">
        <v>486</v>
      </c>
      <c r="G85" s="471">
        <v>23.68</v>
      </c>
      <c r="H85" s="471">
        <v>16.579999999999998</v>
      </c>
      <c r="I85" s="471">
        <f t="shared" si="10"/>
        <v>7.1000000000000014</v>
      </c>
      <c r="J85" s="525">
        <v>0</v>
      </c>
      <c r="K85" s="468">
        <f t="shared" si="9"/>
        <v>7.1000000000000014</v>
      </c>
    </row>
    <row r="86" spans="2:11">
      <c r="B86" s="521" t="s">
        <v>526</v>
      </c>
      <c r="C86" s="521" t="s">
        <v>519</v>
      </c>
      <c r="D86" s="521" t="s">
        <v>417</v>
      </c>
      <c r="E86" s="521" t="str">
        <f t="shared" si="7"/>
        <v>VSP Vision - High,  Employee  +  Family,  30+ hours</v>
      </c>
      <c r="F86" s="521" t="s">
        <v>487</v>
      </c>
      <c r="G86" s="522">
        <v>32.909999999999997</v>
      </c>
      <c r="H86" s="522">
        <v>16.46</v>
      </c>
      <c r="I86" s="522">
        <f t="shared" si="10"/>
        <v>16.449999999999996</v>
      </c>
      <c r="J86" s="526">
        <v>0</v>
      </c>
      <c r="K86" s="523">
        <f t="shared" si="9"/>
        <v>16.449999999999996</v>
      </c>
    </row>
    <row r="87" spans="2:11">
      <c r="B87" s="521" t="s">
        <v>526</v>
      </c>
      <c r="C87" s="521" t="s">
        <v>519</v>
      </c>
      <c r="D87" s="521" t="s">
        <v>418</v>
      </c>
      <c r="E87" s="521" t="str">
        <f t="shared" si="7"/>
        <v>VSP Vision - High,  Employee  +  Family,  24-29 hours</v>
      </c>
      <c r="F87" s="521" t="s">
        <v>488</v>
      </c>
      <c r="G87" s="522">
        <v>32.909999999999997</v>
      </c>
      <c r="H87" s="522">
        <v>20.57</v>
      </c>
      <c r="I87" s="522">
        <f t="shared" si="10"/>
        <v>12.339999999999996</v>
      </c>
      <c r="J87" s="526">
        <v>0</v>
      </c>
      <c r="K87" s="523">
        <f t="shared" si="9"/>
        <v>12.339999999999996</v>
      </c>
    </row>
    <row r="88" spans="2:11">
      <c r="B88" s="521" t="s">
        <v>526</v>
      </c>
      <c r="C88" s="521" t="s">
        <v>519</v>
      </c>
      <c r="D88" s="521" t="s">
        <v>419</v>
      </c>
      <c r="E88" s="521" t="str">
        <f t="shared" si="7"/>
        <v>VSP Vision - High,  Employee  +  Family,  20-23 hours</v>
      </c>
      <c r="F88" s="521" t="s">
        <v>489</v>
      </c>
      <c r="G88" s="522">
        <v>32.909999999999997</v>
      </c>
      <c r="H88" s="522">
        <v>23.04</v>
      </c>
      <c r="I88" s="522">
        <f t="shared" si="10"/>
        <v>9.8699999999999974</v>
      </c>
      <c r="J88" s="526">
        <v>0</v>
      </c>
      <c r="K88" s="523">
        <f t="shared" si="9"/>
        <v>9.8699999999999974</v>
      </c>
    </row>
    <row r="89" spans="2:11">
      <c r="B89" s="474"/>
      <c r="C89" s="474"/>
      <c r="D89" s="474"/>
      <c r="E89" s="474"/>
      <c r="F89" s="474"/>
      <c r="G89" s="475"/>
      <c r="H89" s="475"/>
      <c r="I89" s="475"/>
      <c r="J89" s="476"/>
      <c r="K89" s="476">
        <v>0</v>
      </c>
    </row>
    <row r="90" spans="2:11" s="465" customFormat="1" ht="55.2" customHeight="1">
      <c r="B90" s="812" t="s">
        <v>533</v>
      </c>
      <c r="C90" s="813"/>
      <c r="D90" s="814"/>
      <c r="E90" s="481"/>
      <c r="F90" s="482" t="s">
        <v>420</v>
      </c>
      <c r="G90" s="479" t="s">
        <v>622</v>
      </c>
      <c r="H90" s="479" t="s">
        <v>623</v>
      </c>
      <c r="I90" s="479" t="s">
        <v>621</v>
      </c>
      <c r="J90" s="479" t="s">
        <v>224</v>
      </c>
      <c r="K90" s="479" t="s">
        <v>621</v>
      </c>
    </row>
    <row r="91" spans="2:11" s="465" customFormat="1">
      <c r="B91" s="466"/>
      <c r="C91" s="466"/>
      <c r="D91" s="466"/>
      <c r="E91" s="466"/>
      <c r="F91" s="542"/>
      <c r="G91" s="541">
        <v>0</v>
      </c>
      <c r="H91" s="467">
        <v>0</v>
      </c>
      <c r="I91" s="467">
        <f>+G91-H91</f>
        <v>0</v>
      </c>
      <c r="J91" s="525">
        <v>0</v>
      </c>
      <c r="K91" s="468">
        <f>+(I91*J91)+I91</f>
        <v>0</v>
      </c>
    </row>
    <row r="92" spans="2:11" s="465" customFormat="1">
      <c r="B92" s="466"/>
      <c r="C92" s="466"/>
      <c r="D92" s="466"/>
      <c r="E92" s="466"/>
      <c r="F92" s="542" t="s">
        <v>573</v>
      </c>
      <c r="G92" s="541">
        <v>0</v>
      </c>
      <c r="H92" s="467">
        <v>0</v>
      </c>
      <c r="I92" s="467">
        <f>+G92-H92</f>
        <v>0</v>
      </c>
      <c r="J92" s="525">
        <v>0</v>
      </c>
      <c r="K92" s="468">
        <f>+(I92*J92)+I92</f>
        <v>0</v>
      </c>
    </row>
    <row r="93" spans="2:11">
      <c r="B93" s="466" t="s">
        <v>527</v>
      </c>
      <c r="C93" s="466" t="s">
        <v>514</v>
      </c>
      <c r="D93" s="466" t="s">
        <v>417</v>
      </c>
      <c r="E93" s="466" t="str">
        <f t="shared" ref="E93:E116" si="11">CONCATENATE(B93,",  ",C93,",  ",D93)</f>
        <v>Delta Dental - Low,  Employee  -  only,  30+ hours</v>
      </c>
      <c r="F93" s="543" t="s">
        <v>490</v>
      </c>
      <c r="G93" s="541">
        <v>51.23</v>
      </c>
      <c r="H93" s="467">
        <v>5.64</v>
      </c>
      <c r="I93" s="467">
        <f t="shared" ref="I93:I104" si="12">+G93-H93</f>
        <v>45.589999999999996</v>
      </c>
      <c r="J93" s="525">
        <v>0</v>
      </c>
      <c r="K93" s="468">
        <f>+(I93*J93)+I93</f>
        <v>45.589999999999996</v>
      </c>
    </row>
    <row r="94" spans="2:11">
      <c r="B94" s="470" t="s">
        <v>527</v>
      </c>
      <c r="C94" s="470" t="s">
        <v>514</v>
      </c>
      <c r="D94" s="470" t="s">
        <v>418</v>
      </c>
      <c r="E94" s="470" t="str">
        <f t="shared" si="11"/>
        <v>Delta Dental - Low,  Employee  -  only,  24-29 hours</v>
      </c>
      <c r="F94" s="543" t="s">
        <v>491</v>
      </c>
      <c r="G94" s="541">
        <v>51.23</v>
      </c>
      <c r="H94" s="471">
        <v>17.03</v>
      </c>
      <c r="I94" s="471">
        <f t="shared" si="12"/>
        <v>34.199999999999996</v>
      </c>
      <c r="J94" s="525">
        <v>0</v>
      </c>
      <c r="K94" s="468">
        <f t="shared" ref="K94:K104" si="13">+I94*1.02</f>
        <v>34.883999999999993</v>
      </c>
    </row>
    <row r="95" spans="2:11">
      <c r="B95" s="470" t="s">
        <v>527</v>
      </c>
      <c r="C95" s="470" t="s">
        <v>514</v>
      </c>
      <c r="D95" s="470" t="s">
        <v>419</v>
      </c>
      <c r="E95" s="470" t="str">
        <f t="shared" si="11"/>
        <v>Delta Dental - Low,  Employee  -  only,  20-23 hours</v>
      </c>
      <c r="F95" s="466" t="s">
        <v>492</v>
      </c>
      <c r="G95" s="467">
        <v>51.23</v>
      </c>
      <c r="H95" s="471">
        <v>23.87</v>
      </c>
      <c r="I95" s="471">
        <f t="shared" si="12"/>
        <v>27.359999999999996</v>
      </c>
      <c r="J95" s="525">
        <v>0</v>
      </c>
      <c r="K95" s="468">
        <f t="shared" si="13"/>
        <v>27.907199999999996</v>
      </c>
    </row>
    <row r="96" spans="2:11">
      <c r="B96" s="521" t="s">
        <v>527</v>
      </c>
      <c r="C96" s="521" t="s">
        <v>517</v>
      </c>
      <c r="D96" s="521" t="s">
        <v>417</v>
      </c>
      <c r="E96" s="521" t="str">
        <f t="shared" si="11"/>
        <v>Delta Dental - Low,  Employee  +  spouse,  30+ hours</v>
      </c>
      <c r="F96" s="521" t="s">
        <v>493</v>
      </c>
      <c r="G96" s="522">
        <v>112.72</v>
      </c>
      <c r="H96" s="522">
        <v>37.200000000000003</v>
      </c>
      <c r="I96" s="522">
        <f t="shared" si="12"/>
        <v>75.52</v>
      </c>
      <c r="J96" s="526">
        <v>0</v>
      </c>
      <c r="K96" s="523">
        <f t="shared" si="13"/>
        <v>77.0304</v>
      </c>
    </row>
    <row r="97" spans="2:11">
      <c r="B97" s="521" t="s">
        <v>527</v>
      </c>
      <c r="C97" s="521" t="s">
        <v>517</v>
      </c>
      <c r="D97" s="521" t="s">
        <v>418</v>
      </c>
      <c r="E97" s="521" t="str">
        <f t="shared" si="11"/>
        <v>Delta Dental - Low,  Employee  +  spouse,  24-29 hours</v>
      </c>
      <c r="F97" s="521" t="s">
        <v>494</v>
      </c>
      <c r="G97" s="522">
        <v>112.72</v>
      </c>
      <c r="H97" s="522">
        <v>56.08</v>
      </c>
      <c r="I97" s="522">
        <f t="shared" si="12"/>
        <v>56.64</v>
      </c>
      <c r="J97" s="526">
        <v>0</v>
      </c>
      <c r="K97" s="523">
        <f t="shared" si="13"/>
        <v>57.772800000000004</v>
      </c>
    </row>
    <row r="98" spans="2:11">
      <c r="B98" s="521" t="s">
        <v>527</v>
      </c>
      <c r="C98" s="521" t="s">
        <v>517</v>
      </c>
      <c r="D98" s="521" t="s">
        <v>419</v>
      </c>
      <c r="E98" s="521" t="str">
        <f t="shared" si="11"/>
        <v>Delta Dental - Low,  Employee  +  spouse,  20-23 hours</v>
      </c>
      <c r="F98" s="521" t="s">
        <v>495</v>
      </c>
      <c r="G98" s="522">
        <v>112.72</v>
      </c>
      <c r="H98" s="522">
        <v>67.41</v>
      </c>
      <c r="I98" s="522">
        <f t="shared" si="12"/>
        <v>45.31</v>
      </c>
      <c r="J98" s="526">
        <v>0</v>
      </c>
      <c r="K98" s="523">
        <f t="shared" si="13"/>
        <v>46.216200000000001</v>
      </c>
    </row>
    <row r="99" spans="2:11">
      <c r="B99" s="470" t="s">
        <v>527</v>
      </c>
      <c r="C99" s="470" t="s">
        <v>518</v>
      </c>
      <c r="D99" s="470" t="s">
        <v>417</v>
      </c>
      <c r="E99" s="470" t="str">
        <f t="shared" si="11"/>
        <v>Delta Dental - Low,  Employee  +  child(ren),  30+ hours</v>
      </c>
      <c r="F99" s="470" t="s">
        <v>496</v>
      </c>
      <c r="G99" s="471">
        <v>85.6</v>
      </c>
      <c r="H99" s="471">
        <v>34.33</v>
      </c>
      <c r="I99" s="471">
        <f t="shared" si="12"/>
        <v>51.269999999999996</v>
      </c>
      <c r="J99" s="525">
        <v>0</v>
      </c>
      <c r="K99" s="468">
        <f t="shared" si="13"/>
        <v>52.295399999999994</v>
      </c>
    </row>
    <row r="100" spans="2:11">
      <c r="B100" s="470" t="s">
        <v>527</v>
      </c>
      <c r="C100" s="470" t="s">
        <v>518</v>
      </c>
      <c r="D100" s="470" t="s">
        <v>418</v>
      </c>
      <c r="E100" s="470" t="str">
        <f t="shared" si="11"/>
        <v>Delta Dental - Low,  Employee  +  child(ren),  24-29 hours</v>
      </c>
      <c r="F100" s="470" t="s">
        <v>497</v>
      </c>
      <c r="G100" s="471">
        <v>85.6</v>
      </c>
      <c r="H100" s="471">
        <v>47.15</v>
      </c>
      <c r="I100" s="471">
        <f t="shared" si="12"/>
        <v>38.449999999999996</v>
      </c>
      <c r="J100" s="525">
        <v>0</v>
      </c>
      <c r="K100" s="468">
        <f t="shared" si="13"/>
        <v>39.218999999999994</v>
      </c>
    </row>
    <row r="101" spans="2:11">
      <c r="B101" s="470" t="s">
        <v>527</v>
      </c>
      <c r="C101" s="470" t="s">
        <v>518</v>
      </c>
      <c r="D101" s="470" t="s">
        <v>419</v>
      </c>
      <c r="E101" s="470" t="str">
        <f t="shared" si="11"/>
        <v>Delta Dental - Low,  Employee  +  child(ren),  20-23 hours</v>
      </c>
      <c r="F101" s="470" t="s">
        <v>498</v>
      </c>
      <c r="G101" s="471">
        <v>85.6</v>
      </c>
      <c r="H101" s="471">
        <v>54.84</v>
      </c>
      <c r="I101" s="471">
        <f t="shared" si="12"/>
        <v>30.759999999999991</v>
      </c>
      <c r="J101" s="525">
        <v>0</v>
      </c>
      <c r="K101" s="468">
        <f t="shared" si="13"/>
        <v>31.375199999999992</v>
      </c>
    </row>
    <row r="102" spans="2:11">
      <c r="B102" s="521" t="s">
        <v>527</v>
      </c>
      <c r="C102" s="521" t="s">
        <v>519</v>
      </c>
      <c r="D102" s="521" t="s">
        <v>417</v>
      </c>
      <c r="E102" s="521" t="str">
        <f t="shared" si="11"/>
        <v>Delta Dental - Low,  Employee  +  Family,  30+ hours</v>
      </c>
      <c r="F102" s="521" t="s">
        <v>499</v>
      </c>
      <c r="G102" s="522">
        <v>143.46</v>
      </c>
      <c r="H102" s="522">
        <v>65.27</v>
      </c>
      <c r="I102" s="522">
        <f t="shared" si="12"/>
        <v>78.190000000000012</v>
      </c>
      <c r="J102" s="526">
        <v>0</v>
      </c>
      <c r="K102" s="523">
        <f t="shared" si="13"/>
        <v>79.753800000000012</v>
      </c>
    </row>
    <row r="103" spans="2:11">
      <c r="B103" s="521" t="s">
        <v>527</v>
      </c>
      <c r="C103" s="521" t="s">
        <v>519</v>
      </c>
      <c r="D103" s="521" t="s">
        <v>418</v>
      </c>
      <c r="E103" s="521" t="str">
        <f t="shared" si="11"/>
        <v>Delta Dental - Low,  Employee  +  Family,  24-29 hours</v>
      </c>
      <c r="F103" s="521" t="s">
        <v>500</v>
      </c>
      <c r="G103" s="522">
        <v>143.46</v>
      </c>
      <c r="H103" s="522">
        <v>84.82</v>
      </c>
      <c r="I103" s="522">
        <f t="shared" si="12"/>
        <v>58.640000000000015</v>
      </c>
      <c r="J103" s="526">
        <v>0</v>
      </c>
      <c r="K103" s="523">
        <f t="shared" si="13"/>
        <v>59.812800000000017</v>
      </c>
    </row>
    <row r="104" spans="2:11">
      <c r="B104" s="521" t="s">
        <v>527</v>
      </c>
      <c r="C104" s="521" t="s">
        <v>519</v>
      </c>
      <c r="D104" s="521" t="s">
        <v>419</v>
      </c>
      <c r="E104" s="521" t="str">
        <f t="shared" si="11"/>
        <v>Delta Dental - Low,  Employee  +  Family,  20-23 hours</v>
      </c>
      <c r="F104" s="521" t="s">
        <v>501</v>
      </c>
      <c r="G104" s="522">
        <v>143.46</v>
      </c>
      <c r="H104" s="522">
        <v>96.55</v>
      </c>
      <c r="I104" s="522">
        <f t="shared" si="12"/>
        <v>46.910000000000011</v>
      </c>
      <c r="J104" s="526">
        <v>0</v>
      </c>
      <c r="K104" s="523">
        <f t="shared" si="13"/>
        <v>47.848200000000013</v>
      </c>
    </row>
    <row r="105" spans="2:11">
      <c r="B105" s="470" t="s">
        <v>528</v>
      </c>
      <c r="C105" s="470" t="s">
        <v>514</v>
      </c>
      <c r="D105" s="470" t="s">
        <v>417</v>
      </c>
      <c r="E105" s="470" t="str">
        <f t="shared" si="11"/>
        <v>Delta Dental - High,  Employee  -  only,  30+ hours</v>
      </c>
      <c r="F105" s="470" t="s">
        <v>502</v>
      </c>
      <c r="G105" s="471">
        <v>58.99</v>
      </c>
      <c r="H105" s="471">
        <v>13.57</v>
      </c>
      <c r="I105" s="471">
        <f t="shared" ref="I105:I116" si="14">+G105-H105</f>
        <v>45.42</v>
      </c>
      <c r="J105" s="525">
        <v>0</v>
      </c>
      <c r="K105" s="468">
        <f t="shared" ref="K105:K116" si="15">+I105*1.02</f>
        <v>46.328400000000002</v>
      </c>
    </row>
    <row r="106" spans="2:11">
      <c r="B106" s="470" t="s">
        <v>528</v>
      </c>
      <c r="C106" s="470" t="s">
        <v>514</v>
      </c>
      <c r="D106" s="470" t="s">
        <v>418</v>
      </c>
      <c r="E106" s="470" t="str">
        <f t="shared" si="11"/>
        <v>Delta Dental - High,  Employee  -  only,  24-29 hours</v>
      </c>
      <c r="F106" s="470" t="s">
        <v>503</v>
      </c>
      <c r="G106" s="471">
        <v>58.99</v>
      </c>
      <c r="H106" s="471">
        <v>24.92</v>
      </c>
      <c r="I106" s="471">
        <f t="shared" si="14"/>
        <v>34.07</v>
      </c>
      <c r="J106" s="525">
        <v>0</v>
      </c>
      <c r="K106" s="468">
        <f t="shared" si="15"/>
        <v>34.751400000000004</v>
      </c>
    </row>
    <row r="107" spans="2:11">
      <c r="B107" s="470" t="s">
        <v>528</v>
      </c>
      <c r="C107" s="470" t="s">
        <v>514</v>
      </c>
      <c r="D107" s="470" t="s">
        <v>419</v>
      </c>
      <c r="E107" s="470" t="str">
        <f t="shared" si="11"/>
        <v>Delta Dental - High,  Employee  -  only,  20-23 hours</v>
      </c>
      <c r="F107" s="470" t="s">
        <v>504</v>
      </c>
      <c r="G107" s="471">
        <v>58.99</v>
      </c>
      <c r="H107" s="471">
        <v>31.74</v>
      </c>
      <c r="I107" s="471">
        <f t="shared" si="14"/>
        <v>27.250000000000004</v>
      </c>
      <c r="J107" s="525">
        <v>0</v>
      </c>
      <c r="K107" s="468">
        <f t="shared" si="15"/>
        <v>27.795000000000005</v>
      </c>
    </row>
    <row r="108" spans="2:11">
      <c r="B108" s="521" t="s">
        <v>528</v>
      </c>
      <c r="C108" s="521" t="s">
        <v>517</v>
      </c>
      <c r="D108" s="521" t="s">
        <v>417</v>
      </c>
      <c r="E108" s="521" t="str">
        <f t="shared" si="11"/>
        <v>Delta Dental - High,  Employee  +  spouse,  30+ hours</v>
      </c>
      <c r="F108" s="521" t="s">
        <v>505</v>
      </c>
      <c r="G108" s="522">
        <v>129.79</v>
      </c>
      <c r="H108" s="522">
        <v>54.51</v>
      </c>
      <c r="I108" s="522">
        <f t="shared" si="14"/>
        <v>75.28</v>
      </c>
      <c r="J108" s="526">
        <v>0</v>
      </c>
      <c r="K108" s="523">
        <f t="shared" si="15"/>
        <v>76.785600000000002</v>
      </c>
    </row>
    <row r="109" spans="2:11">
      <c r="B109" s="521" t="s">
        <v>528</v>
      </c>
      <c r="C109" s="521" t="s">
        <v>517</v>
      </c>
      <c r="D109" s="521" t="s">
        <v>418</v>
      </c>
      <c r="E109" s="521" t="str">
        <f t="shared" si="11"/>
        <v>Delta Dental - High,  Employee  +  spouse,  24-29 hours</v>
      </c>
      <c r="F109" s="521" t="s">
        <v>506</v>
      </c>
      <c r="G109" s="522">
        <v>129.79</v>
      </c>
      <c r="H109" s="522">
        <v>73.33</v>
      </c>
      <c r="I109" s="522">
        <f t="shared" si="14"/>
        <v>56.459999999999994</v>
      </c>
      <c r="J109" s="526">
        <v>0</v>
      </c>
      <c r="K109" s="523">
        <f t="shared" si="15"/>
        <v>57.589199999999998</v>
      </c>
    </row>
    <row r="110" spans="2:11">
      <c r="B110" s="521" t="s">
        <v>528</v>
      </c>
      <c r="C110" s="521" t="s">
        <v>517</v>
      </c>
      <c r="D110" s="521" t="s">
        <v>419</v>
      </c>
      <c r="E110" s="521" t="str">
        <f t="shared" si="11"/>
        <v>Delta Dental - High,  Employee  +  spouse,  20-23 hours</v>
      </c>
      <c r="F110" s="521" t="s">
        <v>507</v>
      </c>
      <c r="G110" s="522">
        <v>129.79</v>
      </c>
      <c r="H110" s="522">
        <v>84.62</v>
      </c>
      <c r="I110" s="522">
        <f t="shared" si="14"/>
        <v>45.169999999999987</v>
      </c>
      <c r="J110" s="526">
        <v>0</v>
      </c>
      <c r="K110" s="523">
        <f t="shared" si="15"/>
        <v>46.073399999999985</v>
      </c>
    </row>
    <row r="111" spans="2:11">
      <c r="B111" s="470" t="s">
        <v>528</v>
      </c>
      <c r="C111" s="470" t="s">
        <v>518</v>
      </c>
      <c r="D111" s="470" t="s">
        <v>417</v>
      </c>
      <c r="E111" s="470" t="str">
        <f t="shared" si="11"/>
        <v>Delta Dental - High,  Employee  +  child(ren),  30+ hours</v>
      </c>
      <c r="F111" s="470" t="s">
        <v>508</v>
      </c>
      <c r="G111" s="471">
        <v>98.56</v>
      </c>
      <c r="H111" s="471">
        <v>49.12</v>
      </c>
      <c r="I111" s="471">
        <f t="shared" si="14"/>
        <v>49.440000000000005</v>
      </c>
      <c r="J111" s="525">
        <v>0</v>
      </c>
      <c r="K111" s="468">
        <f t="shared" si="15"/>
        <v>50.428800000000003</v>
      </c>
    </row>
    <row r="112" spans="2:11">
      <c r="B112" s="470" t="s">
        <v>528</v>
      </c>
      <c r="C112" s="470" t="s">
        <v>518</v>
      </c>
      <c r="D112" s="470" t="s">
        <v>418</v>
      </c>
      <c r="E112" s="470" t="str">
        <f t="shared" si="11"/>
        <v>Delta Dental - High,  Employee  +  child(ren),  24-29 hours</v>
      </c>
      <c r="F112" s="470" t="s">
        <v>509</v>
      </c>
      <c r="G112" s="471">
        <v>98.56</v>
      </c>
      <c r="H112" s="471">
        <v>61.48</v>
      </c>
      <c r="I112" s="471">
        <f t="shared" si="14"/>
        <v>37.080000000000005</v>
      </c>
      <c r="J112" s="525">
        <v>0</v>
      </c>
      <c r="K112" s="468">
        <f t="shared" si="15"/>
        <v>37.821600000000004</v>
      </c>
    </row>
    <row r="113" spans="2:11">
      <c r="B113" s="470" t="s">
        <v>528</v>
      </c>
      <c r="C113" s="470" t="s">
        <v>518</v>
      </c>
      <c r="D113" s="470" t="s">
        <v>419</v>
      </c>
      <c r="E113" s="470" t="str">
        <f t="shared" si="11"/>
        <v>Delta Dental - High,  Employee  +  child(ren),  20-23 hours</v>
      </c>
      <c r="F113" s="470" t="s">
        <v>510</v>
      </c>
      <c r="G113" s="471">
        <v>98.56</v>
      </c>
      <c r="H113" s="471">
        <v>68.900000000000006</v>
      </c>
      <c r="I113" s="471">
        <f t="shared" si="14"/>
        <v>29.659999999999997</v>
      </c>
      <c r="J113" s="525">
        <v>0</v>
      </c>
      <c r="K113" s="468">
        <f t="shared" si="15"/>
        <v>30.253199999999996</v>
      </c>
    </row>
    <row r="114" spans="2:11">
      <c r="B114" s="521" t="s">
        <v>528</v>
      </c>
      <c r="C114" s="521" t="s">
        <v>519</v>
      </c>
      <c r="D114" s="521" t="s">
        <v>417</v>
      </c>
      <c r="E114" s="521" t="str">
        <f t="shared" si="11"/>
        <v>Delta Dental - High,  Employee  +  Family,  30+ hours</v>
      </c>
      <c r="F114" s="521" t="s">
        <v>511</v>
      </c>
      <c r="G114" s="522">
        <v>165.18</v>
      </c>
      <c r="H114" s="522">
        <v>87.55</v>
      </c>
      <c r="I114" s="522">
        <f t="shared" si="14"/>
        <v>77.63000000000001</v>
      </c>
      <c r="J114" s="526">
        <v>0</v>
      </c>
      <c r="K114" s="523">
        <f t="shared" si="15"/>
        <v>79.182600000000008</v>
      </c>
    </row>
    <row r="115" spans="2:11">
      <c r="B115" s="521" t="s">
        <v>528</v>
      </c>
      <c r="C115" s="521" t="s">
        <v>519</v>
      </c>
      <c r="D115" s="521" t="s">
        <v>418</v>
      </c>
      <c r="E115" s="521" t="str">
        <f t="shared" si="11"/>
        <v>Delta Dental - High,  Employee  +  Family,  24-29 hours</v>
      </c>
      <c r="F115" s="521" t="s">
        <v>512</v>
      </c>
      <c r="G115" s="522">
        <v>165.18</v>
      </c>
      <c r="H115" s="522">
        <v>106.95</v>
      </c>
      <c r="I115" s="522">
        <f t="shared" si="14"/>
        <v>58.230000000000004</v>
      </c>
      <c r="J115" s="526">
        <v>0</v>
      </c>
      <c r="K115" s="523">
        <f t="shared" si="15"/>
        <v>59.394600000000004</v>
      </c>
    </row>
    <row r="116" spans="2:11">
      <c r="B116" s="521" t="s">
        <v>528</v>
      </c>
      <c r="C116" s="521" t="s">
        <v>519</v>
      </c>
      <c r="D116" s="521" t="s">
        <v>419</v>
      </c>
      <c r="E116" s="521" t="str">
        <f t="shared" si="11"/>
        <v>Delta Dental - High,  Employee  +  Family,  20-23 hours</v>
      </c>
      <c r="F116" s="521" t="s">
        <v>513</v>
      </c>
      <c r="G116" s="522">
        <v>165.18</v>
      </c>
      <c r="H116" s="522">
        <v>118.6</v>
      </c>
      <c r="I116" s="522">
        <f t="shared" si="14"/>
        <v>46.580000000000013</v>
      </c>
      <c r="J116" s="526">
        <v>0</v>
      </c>
      <c r="K116" s="523">
        <f t="shared" si="15"/>
        <v>47.511600000000016</v>
      </c>
    </row>
    <row r="117" spans="2:11">
      <c r="K117" s="477">
        <v>0</v>
      </c>
    </row>
    <row r="121" spans="2:11" s="483" customFormat="1">
      <c r="B121" s="483" t="s">
        <v>421</v>
      </c>
      <c r="G121" s="484"/>
      <c r="H121" s="484"/>
      <c r="I121" s="484"/>
      <c r="J121" s="484"/>
      <c r="K121" s="484"/>
    </row>
    <row r="122" spans="2:11" s="483" customFormat="1">
      <c r="B122" s="483" t="s">
        <v>422</v>
      </c>
      <c r="G122" s="484"/>
      <c r="H122" s="484"/>
      <c r="I122" s="484"/>
      <c r="J122" s="484"/>
      <c r="K122" s="484"/>
    </row>
    <row r="123" spans="2:11" s="483" customFormat="1">
      <c r="B123" s="483" t="s">
        <v>423</v>
      </c>
      <c r="G123" s="484"/>
      <c r="H123" s="484"/>
      <c r="I123" s="484"/>
      <c r="J123" s="484"/>
      <c r="K123" s="484"/>
    </row>
    <row r="124" spans="2:11" s="483" customFormat="1">
      <c r="B124" s="483" t="s">
        <v>424</v>
      </c>
      <c r="G124" s="484"/>
      <c r="H124" s="484"/>
      <c r="I124" s="484"/>
      <c r="J124" s="484"/>
      <c r="K124" s="484"/>
    </row>
    <row r="125" spans="2:11" s="483" customFormat="1">
      <c r="B125" s="483" t="s">
        <v>425</v>
      </c>
      <c r="G125" s="484"/>
      <c r="H125" s="484"/>
      <c r="I125" s="484"/>
      <c r="J125" s="484"/>
      <c r="K125" s="484"/>
    </row>
    <row r="126" spans="2:11" s="483" customFormat="1">
      <c r="B126" s="483" t="s">
        <v>426</v>
      </c>
      <c r="G126" s="484"/>
      <c r="H126" s="484"/>
      <c r="I126" s="484"/>
      <c r="J126" s="484"/>
      <c r="K126" s="484"/>
    </row>
    <row r="127" spans="2:11" s="483" customFormat="1">
      <c r="B127" s="483" t="s">
        <v>427</v>
      </c>
      <c r="G127" s="484"/>
      <c r="H127" s="484"/>
      <c r="I127" s="484"/>
      <c r="J127" s="484"/>
      <c r="K127" s="484"/>
    </row>
    <row r="128" spans="2:11" s="483" customFormat="1">
      <c r="B128" s="483" t="s">
        <v>428</v>
      </c>
      <c r="G128" s="484"/>
      <c r="H128" s="484"/>
      <c r="I128" s="484"/>
      <c r="J128" s="484"/>
      <c r="K128" s="484"/>
    </row>
    <row r="129" spans="2:11" s="483" customFormat="1">
      <c r="B129" s="483" t="s">
        <v>429</v>
      </c>
      <c r="G129" s="484"/>
      <c r="H129" s="484"/>
      <c r="I129" s="484"/>
      <c r="J129" s="484"/>
      <c r="K129" s="484"/>
    </row>
    <row r="130" spans="2:11" s="483" customFormat="1">
      <c r="B130" s="483" t="s">
        <v>430</v>
      </c>
      <c r="G130" s="484"/>
      <c r="H130" s="484"/>
      <c r="I130" s="484"/>
      <c r="J130" s="484"/>
      <c r="K130" s="484"/>
    </row>
    <row r="131" spans="2:11" s="483" customFormat="1">
      <c r="B131" s="483" t="s">
        <v>431</v>
      </c>
      <c r="G131" s="484"/>
      <c r="H131" s="484"/>
      <c r="I131" s="484"/>
      <c r="J131" s="484"/>
      <c r="K131" s="484"/>
    </row>
    <row r="132" spans="2:11" s="483" customFormat="1">
      <c r="B132" s="483" t="s">
        <v>432</v>
      </c>
      <c r="G132" s="484"/>
      <c r="H132" s="484"/>
      <c r="I132" s="484"/>
      <c r="J132" s="484"/>
      <c r="K132" s="484"/>
    </row>
    <row r="133" spans="2:11" s="483" customFormat="1">
      <c r="B133" s="483" t="s">
        <v>433</v>
      </c>
      <c r="G133" s="484"/>
      <c r="H133" s="484"/>
      <c r="I133" s="484"/>
      <c r="J133" s="484"/>
      <c r="K133" s="484"/>
    </row>
    <row r="134" spans="2:11" s="483" customFormat="1">
      <c r="B134" s="483" t="s">
        <v>434</v>
      </c>
      <c r="G134" s="484"/>
      <c r="H134" s="484"/>
      <c r="I134" s="484"/>
      <c r="J134" s="484"/>
      <c r="K134" s="484"/>
    </row>
    <row r="135" spans="2:11" s="483" customFormat="1">
      <c r="B135" s="483" t="s">
        <v>435</v>
      </c>
      <c r="G135" s="484"/>
      <c r="H135" s="484"/>
      <c r="I135" s="484"/>
      <c r="J135" s="484"/>
      <c r="K135" s="484"/>
    </row>
    <row r="136" spans="2:11" s="483" customFormat="1">
      <c r="B136" s="483" t="s">
        <v>436</v>
      </c>
      <c r="G136" s="484"/>
      <c r="H136" s="484"/>
      <c r="I136" s="484"/>
      <c r="J136" s="484"/>
      <c r="K136" s="484"/>
    </row>
    <row r="137" spans="2:11" s="483" customFormat="1">
      <c r="B137" s="483" t="s">
        <v>437</v>
      </c>
      <c r="G137" s="484"/>
      <c r="H137" s="484"/>
      <c r="I137" s="484"/>
      <c r="J137" s="484"/>
      <c r="K137" s="484"/>
    </row>
    <row r="138" spans="2:11" s="483" customFormat="1">
      <c r="B138" s="483" t="s">
        <v>438</v>
      </c>
      <c r="G138" s="484"/>
      <c r="H138" s="484"/>
      <c r="I138" s="484"/>
      <c r="J138" s="484"/>
      <c r="K138" s="484"/>
    </row>
    <row r="139" spans="2:11" s="483" customFormat="1">
      <c r="B139" s="483" t="s">
        <v>439</v>
      </c>
      <c r="G139" s="484"/>
      <c r="H139" s="484"/>
      <c r="I139" s="484"/>
      <c r="J139" s="484"/>
      <c r="K139" s="484"/>
    </row>
    <row r="140" spans="2:11" s="483" customFormat="1">
      <c r="B140" s="483" t="s">
        <v>440</v>
      </c>
      <c r="G140" s="484"/>
      <c r="H140" s="484"/>
      <c r="I140" s="484"/>
      <c r="J140" s="484"/>
      <c r="K140" s="484"/>
    </row>
    <row r="141" spans="2:11" s="483" customFormat="1">
      <c r="B141" s="483" t="s">
        <v>441</v>
      </c>
      <c r="G141" s="484"/>
      <c r="H141" s="484"/>
      <c r="I141" s="484"/>
      <c r="J141" s="484"/>
      <c r="K141" s="484"/>
    </row>
    <row r="142" spans="2:11" s="483" customFormat="1">
      <c r="B142" s="483" t="s">
        <v>442</v>
      </c>
      <c r="G142" s="484"/>
      <c r="H142" s="484"/>
      <c r="I142" s="484"/>
      <c r="J142" s="484"/>
      <c r="K142" s="484"/>
    </row>
    <row r="143" spans="2:11" s="483" customFormat="1">
      <c r="B143" s="483" t="s">
        <v>443</v>
      </c>
      <c r="G143" s="484"/>
      <c r="H143" s="484"/>
      <c r="I143" s="484"/>
      <c r="J143" s="484"/>
      <c r="K143" s="484"/>
    </row>
    <row r="144" spans="2:11" s="483" customFormat="1">
      <c r="B144" s="483" t="s">
        <v>444</v>
      </c>
      <c r="G144" s="484"/>
      <c r="H144" s="484"/>
      <c r="I144" s="484"/>
      <c r="J144" s="484"/>
      <c r="K144" s="484"/>
    </row>
    <row r="145" spans="2:11" s="483" customFormat="1">
      <c r="B145" s="483" t="s">
        <v>445</v>
      </c>
      <c r="G145" s="484"/>
      <c r="H145" s="484"/>
      <c r="I145" s="484"/>
      <c r="J145" s="484"/>
      <c r="K145" s="484"/>
    </row>
    <row r="146" spans="2:11" s="483" customFormat="1">
      <c r="B146" s="483" t="s">
        <v>446</v>
      </c>
      <c r="G146" s="484"/>
      <c r="H146" s="484"/>
      <c r="I146" s="484"/>
      <c r="J146" s="484"/>
      <c r="K146" s="484"/>
    </row>
    <row r="147" spans="2:11" s="483" customFormat="1">
      <c r="B147" s="483" t="s">
        <v>447</v>
      </c>
      <c r="G147" s="484"/>
      <c r="H147" s="484"/>
      <c r="I147" s="484"/>
      <c r="J147" s="484"/>
      <c r="K147" s="484"/>
    </row>
    <row r="148" spans="2:11" s="483" customFormat="1">
      <c r="B148" s="483" t="s">
        <v>448</v>
      </c>
      <c r="G148" s="484"/>
      <c r="H148" s="484"/>
      <c r="I148" s="484"/>
      <c r="J148" s="484"/>
      <c r="K148" s="484"/>
    </row>
    <row r="149" spans="2:11" s="483" customFormat="1">
      <c r="B149" s="483" t="s">
        <v>449</v>
      </c>
      <c r="G149" s="484"/>
      <c r="H149" s="484"/>
      <c r="I149" s="484"/>
      <c r="J149" s="484"/>
      <c r="K149" s="484"/>
    </row>
    <row r="150" spans="2:11" s="483" customFormat="1">
      <c r="B150" s="483" t="s">
        <v>450</v>
      </c>
      <c r="G150" s="484"/>
      <c r="H150" s="484"/>
      <c r="I150" s="484"/>
      <c r="J150" s="484"/>
      <c r="K150" s="484"/>
    </row>
    <row r="151" spans="2:11" s="483" customFormat="1">
      <c r="B151" s="483" t="s">
        <v>451</v>
      </c>
      <c r="G151" s="484"/>
      <c r="H151" s="484"/>
      <c r="I151" s="484"/>
      <c r="J151" s="484"/>
      <c r="K151" s="484"/>
    </row>
    <row r="152" spans="2:11" s="483" customFormat="1">
      <c r="B152" s="483" t="s">
        <v>452</v>
      </c>
      <c r="G152" s="484"/>
      <c r="H152" s="484"/>
      <c r="I152" s="484"/>
      <c r="J152" s="484"/>
      <c r="K152" s="484"/>
    </row>
    <row r="153" spans="2:11" s="483" customFormat="1">
      <c r="B153" s="483" t="s">
        <v>453</v>
      </c>
      <c r="G153" s="484"/>
      <c r="H153" s="484"/>
      <c r="I153" s="484"/>
      <c r="J153" s="484"/>
      <c r="K153" s="484"/>
    </row>
    <row r="154" spans="2:11" s="483" customFormat="1">
      <c r="B154" s="483" t="s">
        <v>454</v>
      </c>
      <c r="G154" s="484"/>
      <c r="H154" s="484"/>
      <c r="I154" s="484"/>
      <c r="J154" s="484"/>
      <c r="K154" s="484"/>
    </row>
    <row r="155" spans="2:11" s="483" customFormat="1">
      <c r="B155" s="483" t="s">
        <v>455</v>
      </c>
      <c r="G155" s="484"/>
      <c r="H155" s="484"/>
      <c r="I155" s="484"/>
      <c r="J155" s="484"/>
      <c r="K155" s="484"/>
    </row>
    <row r="156" spans="2:11" s="483" customFormat="1">
      <c r="B156" s="483" t="s">
        <v>456</v>
      </c>
      <c r="G156" s="484"/>
      <c r="H156" s="484"/>
      <c r="I156" s="484"/>
      <c r="J156" s="484"/>
      <c r="K156" s="484"/>
    </row>
    <row r="157" spans="2:11" s="483" customFormat="1">
      <c r="B157" s="483" t="s">
        <v>457</v>
      </c>
      <c r="G157" s="484"/>
      <c r="H157" s="484"/>
      <c r="I157" s="484"/>
      <c r="J157" s="484"/>
      <c r="K157" s="484"/>
    </row>
    <row r="158" spans="2:11" s="483" customFormat="1">
      <c r="B158" s="483" t="s">
        <v>458</v>
      </c>
      <c r="G158" s="484"/>
      <c r="H158" s="484"/>
      <c r="I158" s="484"/>
      <c r="J158" s="484"/>
      <c r="K158" s="484"/>
    </row>
    <row r="159" spans="2:11" s="483" customFormat="1">
      <c r="B159" s="483" t="s">
        <v>459</v>
      </c>
      <c r="G159" s="484"/>
      <c r="H159" s="484"/>
      <c r="I159" s="484"/>
      <c r="J159" s="484"/>
      <c r="K159" s="484"/>
    </row>
    <row r="160" spans="2:11" s="483" customFormat="1">
      <c r="B160" s="483" t="s">
        <v>460</v>
      </c>
      <c r="G160" s="484"/>
      <c r="H160" s="484"/>
      <c r="I160" s="484"/>
      <c r="J160" s="484"/>
      <c r="K160" s="484"/>
    </row>
    <row r="161" spans="2:11" s="483" customFormat="1">
      <c r="B161" s="483" t="s">
        <v>461</v>
      </c>
      <c r="G161" s="484"/>
      <c r="H161" s="484"/>
      <c r="I161" s="484"/>
      <c r="J161" s="484"/>
      <c r="K161" s="484"/>
    </row>
    <row r="162" spans="2:11" s="483" customFormat="1">
      <c r="B162" s="483" t="s">
        <v>462</v>
      </c>
      <c r="G162" s="484"/>
      <c r="H162" s="484"/>
      <c r="I162" s="484"/>
      <c r="J162" s="484"/>
      <c r="K162" s="484"/>
    </row>
    <row r="163" spans="2:11" s="483" customFormat="1">
      <c r="B163" s="483" t="s">
        <v>463</v>
      </c>
      <c r="G163" s="484"/>
      <c r="H163" s="484"/>
      <c r="I163" s="484"/>
      <c r="J163" s="484"/>
      <c r="K163" s="484"/>
    </row>
    <row r="164" spans="2:11" s="483" customFormat="1">
      <c r="B164" s="483" t="s">
        <v>464</v>
      </c>
      <c r="G164" s="484"/>
      <c r="H164" s="484"/>
      <c r="I164" s="484"/>
      <c r="J164" s="484"/>
      <c r="K164" s="484"/>
    </row>
    <row r="165" spans="2:11" s="483" customFormat="1">
      <c r="B165" s="483" t="s">
        <v>465</v>
      </c>
      <c r="G165" s="484"/>
      <c r="H165" s="484"/>
      <c r="I165" s="484"/>
      <c r="J165" s="484"/>
      <c r="K165" s="484"/>
    </row>
    <row r="166" spans="2:11" s="483" customFormat="1">
      <c r="G166" s="484"/>
      <c r="H166" s="484"/>
      <c r="I166" s="484"/>
      <c r="J166" s="484"/>
      <c r="K166" s="484"/>
    </row>
    <row r="167" spans="2:11" s="483" customFormat="1">
      <c r="G167" s="484"/>
      <c r="H167" s="484"/>
      <c r="I167" s="484"/>
      <c r="J167" s="484"/>
      <c r="K167" s="484"/>
    </row>
    <row r="168" spans="2:11" s="483" customFormat="1">
      <c r="B168" s="483" t="s">
        <v>466</v>
      </c>
      <c r="G168" s="484"/>
      <c r="H168" s="484"/>
      <c r="I168" s="484"/>
      <c r="J168" s="484"/>
      <c r="K168" s="484"/>
    </row>
    <row r="169" spans="2:11" s="483" customFormat="1">
      <c r="B169" s="483" t="s">
        <v>467</v>
      </c>
      <c r="G169" s="484"/>
      <c r="H169" s="484"/>
      <c r="I169" s="484"/>
      <c r="J169" s="484"/>
      <c r="K169" s="484"/>
    </row>
    <row r="170" spans="2:11" s="483" customFormat="1">
      <c r="B170" s="483" t="s">
        <v>468</v>
      </c>
      <c r="G170" s="484"/>
      <c r="H170" s="484"/>
      <c r="I170" s="484"/>
      <c r="J170" s="484"/>
      <c r="K170" s="484"/>
    </row>
    <row r="171" spans="2:11" s="483" customFormat="1">
      <c r="B171" s="483" t="s">
        <v>469</v>
      </c>
      <c r="G171" s="484"/>
      <c r="H171" s="484"/>
      <c r="I171" s="484"/>
      <c r="J171" s="484"/>
      <c r="K171" s="484"/>
    </row>
    <row r="172" spans="2:11" s="483" customFormat="1">
      <c r="B172" s="483" t="s">
        <v>470</v>
      </c>
      <c r="G172" s="484"/>
      <c r="H172" s="484"/>
      <c r="I172" s="484"/>
      <c r="J172" s="484"/>
      <c r="K172" s="484"/>
    </row>
    <row r="173" spans="2:11" s="483" customFormat="1">
      <c r="B173" s="483" t="s">
        <v>471</v>
      </c>
      <c r="G173" s="484"/>
      <c r="H173" s="484"/>
      <c r="I173" s="484"/>
      <c r="J173" s="484"/>
      <c r="K173" s="484"/>
    </row>
    <row r="174" spans="2:11" s="483" customFormat="1">
      <c r="B174" s="483" t="s">
        <v>472</v>
      </c>
      <c r="G174" s="484"/>
      <c r="H174" s="484"/>
      <c r="I174" s="484"/>
      <c r="J174" s="484"/>
      <c r="K174" s="484"/>
    </row>
    <row r="175" spans="2:11" s="483" customFormat="1">
      <c r="B175" s="483" t="s">
        <v>473</v>
      </c>
      <c r="G175" s="484"/>
      <c r="H175" s="484"/>
      <c r="I175" s="484"/>
      <c r="J175" s="484"/>
      <c r="K175" s="484"/>
    </row>
    <row r="176" spans="2:11" s="483" customFormat="1">
      <c r="B176" s="483" t="s">
        <v>474</v>
      </c>
      <c r="G176" s="484"/>
      <c r="H176" s="484"/>
      <c r="I176" s="484"/>
      <c r="J176" s="484"/>
      <c r="K176" s="484"/>
    </row>
    <row r="177" spans="2:11" s="483" customFormat="1">
      <c r="B177" s="483" t="s">
        <v>475</v>
      </c>
      <c r="G177" s="484"/>
      <c r="H177" s="484"/>
      <c r="I177" s="484"/>
      <c r="J177" s="484"/>
      <c r="K177" s="484"/>
    </row>
    <row r="178" spans="2:11" s="483" customFormat="1">
      <c r="B178" s="483" t="s">
        <v>476</v>
      </c>
      <c r="G178" s="484"/>
      <c r="H178" s="484"/>
      <c r="I178" s="484"/>
      <c r="J178" s="484"/>
      <c r="K178" s="484"/>
    </row>
    <row r="179" spans="2:11" s="483" customFormat="1">
      <c r="B179" s="483" t="s">
        <v>477</v>
      </c>
      <c r="G179" s="484"/>
      <c r="H179" s="484"/>
      <c r="I179" s="484"/>
      <c r="J179" s="484"/>
      <c r="K179" s="484"/>
    </row>
    <row r="180" spans="2:11" s="483" customFormat="1">
      <c r="B180" s="483" t="s">
        <v>478</v>
      </c>
      <c r="G180" s="484"/>
      <c r="H180" s="484"/>
      <c r="I180" s="484"/>
      <c r="J180" s="484"/>
      <c r="K180" s="484"/>
    </row>
    <row r="181" spans="2:11" s="483" customFormat="1">
      <c r="B181" s="483" t="s">
        <v>479</v>
      </c>
      <c r="G181" s="484"/>
      <c r="H181" s="484"/>
      <c r="I181" s="484"/>
      <c r="J181" s="484"/>
      <c r="K181" s="484"/>
    </row>
    <row r="182" spans="2:11" s="483" customFormat="1">
      <c r="B182" s="483" t="s">
        <v>480</v>
      </c>
      <c r="G182" s="484"/>
      <c r="H182" s="484"/>
      <c r="I182" s="484"/>
      <c r="J182" s="484"/>
      <c r="K182" s="484"/>
    </row>
    <row r="183" spans="2:11" s="483" customFormat="1">
      <c r="B183" s="483" t="s">
        <v>481</v>
      </c>
      <c r="G183" s="484"/>
      <c r="H183" s="484"/>
      <c r="I183" s="484"/>
      <c r="J183" s="484"/>
      <c r="K183" s="484"/>
    </row>
    <row r="184" spans="2:11" s="483" customFormat="1">
      <c r="B184" s="483" t="s">
        <v>482</v>
      </c>
      <c r="G184" s="484"/>
      <c r="H184" s="484"/>
      <c r="I184" s="484"/>
      <c r="J184" s="484"/>
      <c r="K184" s="484"/>
    </row>
    <row r="185" spans="2:11" s="483" customFormat="1">
      <c r="B185" s="483" t="s">
        <v>483</v>
      </c>
      <c r="G185" s="484"/>
      <c r="H185" s="484"/>
      <c r="I185" s="484"/>
      <c r="J185" s="484"/>
      <c r="K185" s="484"/>
    </row>
    <row r="186" spans="2:11" s="483" customFormat="1">
      <c r="B186" s="483" t="s">
        <v>484</v>
      </c>
      <c r="G186" s="484"/>
      <c r="H186" s="484"/>
      <c r="I186" s="484"/>
      <c r="J186" s="484"/>
      <c r="K186" s="484"/>
    </row>
    <row r="187" spans="2:11" s="483" customFormat="1">
      <c r="B187" s="483" t="s">
        <v>485</v>
      </c>
      <c r="G187" s="484"/>
      <c r="H187" s="484"/>
      <c r="I187" s="484"/>
      <c r="J187" s="484"/>
      <c r="K187" s="484"/>
    </row>
    <row r="188" spans="2:11" s="483" customFormat="1">
      <c r="B188" s="483" t="s">
        <v>486</v>
      </c>
      <c r="G188" s="484"/>
      <c r="H188" s="484"/>
      <c r="I188" s="484"/>
      <c r="J188" s="484"/>
      <c r="K188" s="484"/>
    </row>
    <row r="189" spans="2:11" s="483" customFormat="1">
      <c r="B189" s="483" t="s">
        <v>487</v>
      </c>
      <c r="G189" s="484"/>
      <c r="H189" s="484"/>
      <c r="I189" s="484"/>
      <c r="J189" s="484"/>
      <c r="K189" s="484"/>
    </row>
    <row r="190" spans="2:11" s="483" customFormat="1">
      <c r="B190" s="483" t="s">
        <v>488</v>
      </c>
      <c r="G190" s="484"/>
      <c r="H190" s="484"/>
      <c r="I190" s="484"/>
      <c r="J190" s="484"/>
      <c r="K190" s="484"/>
    </row>
    <row r="191" spans="2:11" s="483" customFormat="1">
      <c r="B191" s="483" t="s">
        <v>489</v>
      </c>
      <c r="G191" s="484"/>
      <c r="H191" s="484"/>
      <c r="I191" s="484"/>
      <c r="J191" s="484"/>
      <c r="K191" s="484"/>
    </row>
    <row r="192" spans="2:11" s="483" customFormat="1">
      <c r="G192" s="484"/>
      <c r="H192" s="484"/>
      <c r="I192" s="484"/>
      <c r="J192" s="484"/>
      <c r="K192" s="484"/>
    </row>
    <row r="193" spans="2:11" s="483" customFormat="1">
      <c r="G193" s="484"/>
      <c r="H193" s="484"/>
      <c r="I193" s="484"/>
      <c r="J193" s="484"/>
      <c r="K193" s="484"/>
    </row>
    <row r="194" spans="2:11" s="483" customFormat="1">
      <c r="B194" s="483" t="s">
        <v>490</v>
      </c>
      <c r="G194" s="484"/>
      <c r="H194" s="484"/>
      <c r="I194" s="484"/>
      <c r="J194" s="484"/>
      <c r="K194" s="484"/>
    </row>
    <row r="195" spans="2:11" s="483" customFormat="1">
      <c r="B195" s="483" t="s">
        <v>491</v>
      </c>
      <c r="G195" s="484"/>
      <c r="H195" s="484"/>
      <c r="I195" s="484"/>
      <c r="J195" s="484"/>
      <c r="K195" s="484"/>
    </row>
    <row r="196" spans="2:11" s="483" customFormat="1">
      <c r="B196" s="483" t="s">
        <v>492</v>
      </c>
      <c r="G196" s="484"/>
      <c r="H196" s="484"/>
      <c r="I196" s="484"/>
      <c r="J196" s="484"/>
      <c r="K196" s="484"/>
    </row>
    <row r="197" spans="2:11" s="483" customFormat="1">
      <c r="B197" s="483" t="s">
        <v>493</v>
      </c>
      <c r="G197" s="484"/>
      <c r="H197" s="484"/>
      <c r="I197" s="484"/>
      <c r="J197" s="484"/>
      <c r="K197" s="484"/>
    </row>
    <row r="198" spans="2:11" s="483" customFormat="1">
      <c r="B198" s="483" t="s">
        <v>494</v>
      </c>
      <c r="G198" s="484"/>
      <c r="H198" s="484"/>
      <c r="I198" s="484"/>
      <c r="J198" s="484"/>
      <c r="K198" s="484"/>
    </row>
    <row r="199" spans="2:11" s="483" customFormat="1">
      <c r="B199" s="483" t="s">
        <v>495</v>
      </c>
      <c r="G199" s="484"/>
      <c r="H199" s="484"/>
      <c r="I199" s="484"/>
      <c r="J199" s="484"/>
      <c r="K199" s="484"/>
    </row>
    <row r="200" spans="2:11" s="483" customFormat="1">
      <c r="B200" s="483" t="s">
        <v>496</v>
      </c>
      <c r="G200" s="484"/>
      <c r="H200" s="484"/>
      <c r="I200" s="484"/>
      <c r="J200" s="484"/>
      <c r="K200" s="484"/>
    </row>
    <row r="201" spans="2:11" s="483" customFormat="1">
      <c r="B201" s="483" t="s">
        <v>497</v>
      </c>
      <c r="G201" s="484"/>
      <c r="H201" s="484"/>
      <c r="I201" s="484"/>
      <c r="J201" s="484"/>
      <c r="K201" s="484"/>
    </row>
    <row r="202" spans="2:11" s="483" customFormat="1">
      <c r="B202" s="483" t="s">
        <v>498</v>
      </c>
      <c r="G202" s="484"/>
      <c r="H202" s="484"/>
      <c r="I202" s="484"/>
      <c r="J202" s="484"/>
      <c r="K202" s="484"/>
    </row>
    <row r="203" spans="2:11" s="483" customFormat="1">
      <c r="B203" s="483" t="s">
        <v>499</v>
      </c>
      <c r="G203" s="484"/>
      <c r="H203" s="484"/>
      <c r="I203" s="484"/>
      <c r="J203" s="484"/>
      <c r="K203" s="484"/>
    </row>
    <row r="204" spans="2:11" s="483" customFormat="1">
      <c r="B204" s="483" t="s">
        <v>500</v>
      </c>
      <c r="G204" s="484"/>
      <c r="H204" s="484"/>
      <c r="I204" s="484"/>
      <c r="J204" s="484"/>
      <c r="K204" s="484"/>
    </row>
    <row r="205" spans="2:11" s="483" customFormat="1">
      <c r="B205" s="483" t="s">
        <v>501</v>
      </c>
      <c r="G205" s="484"/>
      <c r="H205" s="484"/>
      <c r="I205" s="484"/>
      <c r="J205" s="484"/>
      <c r="K205" s="484"/>
    </row>
    <row r="206" spans="2:11" s="483" customFormat="1">
      <c r="B206" s="483" t="s">
        <v>502</v>
      </c>
      <c r="G206" s="484"/>
      <c r="H206" s="484"/>
      <c r="I206" s="484"/>
      <c r="J206" s="484"/>
      <c r="K206" s="484"/>
    </row>
    <row r="207" spans="2:11" s="483" customFormat="1">
      <c r="B207" s="483" t="s">
        <v>503</v>
      </c>
      <c r="G207" s="484"/>
      <c r="H207" s="484"/>
      <c r="I207" s="484"/>
      <c r="J207" s="484"/>
      <c r="K207" s="484"/>
    </row>
    <row r="208" spans="2:11" s="483" customFormat="1">
      <c r="B208" s="483" t="s">
        <v>504</v>
      </c>
      <c r="G208" s="484"/>
      <c r="H208" s="484"/>
      <c r="I208" s="484"/>
      <c r="J208" s="484"/>
      <c r="K208" s="484"/>
    </row>
    <row r="209" spans="2:11" s="483" customFormat="1">
      <c r="B209" s="483" t="s">
        <v>505</v>
      </c>
      <c r="G209" s="484"/>
      <c r="H209" s="484"/>
      <c r="I209" s="484"/>
      <c r="J209" s="484"/>
      <c r="K209" s="484"/>
    </row>
    <row r="210" spans="2:11" s="483" customFormat="1">
      <c r="B210" s="483" t="s">
        <v>506</v>
      </c>
      <c r="G210" s="484"/>
      <c r="H210" s="484"/>
      <c r="I210" s="484"/>
      <c r="J210" s="484"/>
      <c r="K210" s="484"/>
    </row>
    <row r="211" spans="2:11" s="483" customFormat="1">
      <c r="B211" s="483" t="s">
        <v>507</v>
      </c>
      <c r="G211" s="484"/>
      <c r="H211" s="484"/>
      <c r="I211" s="484"/>
      <c r="J211" s="484"/>
      <c r="K211" s="484"/>
    </row>
    <row r="212" spans="2:11" s="483" customFormat="1">
      <c r="B212" s="483" t="s">
        <v>508</v>
      </c>
      <c r="G212" s="484"/>
      <c r="H212" s="484"/>
      <c r="I212" s="484"/>
      <c r="J212" s="484"/>
      <c r="K212" s="484"/>
    </row>
    <row r="213" spans="2:11" s="483" customFormat="1">
      <c r="B213" s="483" t="s">
        <v>509</v>
      </c>
      <c r="G213" s="484"/>
      <c r="H213" s="484"/>
      <c r="I213" s="484"/>
      <c r="J213" s="484"/>
      <c r="K213" s="484"/>
    </row>
    <row r="214" spans="2:11" s="483" customFormat="1">
      <c r="B214" s="483" t="s">
        <v>510</v>
      </c>
      <c r="G214" s="484"/>
      <c r="H214" s="484"/>
      <c r="I214" s="484"/>
      <c r="J214" s="484"/>
      <c r="K214" s="484"/>
    </row>
    <row r="215" spans="2:11" s="483" customFormat="1">
      <c r="B215" s="483" t="s">
        <v>511</v>
      </c>
      <c r="G215" s="484"/>
      <c r="H215" s="484"/>
      <c r="I215" s="484"/>
      <c r="J215" s="484"/>
      <c r="K215" s="484"/>
    </row>
    <row r="216" spans="2:11" s="483" customFormat="1">
      <c r="B216" s="483" t="s">
        <v>512</v>
      </c>
      <c r="G216" s="484"/>
      <c r="H216" s="484"/>
      <c r="I216" s="484"/>
      <c r="J216" s="484"/>
      <c r="K216" s="484"/>
    </row>
    <row r="217" spans="2:11" s="483" customFormat="1">
      <c r="B217" s="483" t="s">
        <v>513</v>
      </c>
      <c r="G217" s="484"/>
      <c r="H217" s="484"/>
      <c r="I217" s="484"/>
      <c r="J217" s="484"/>
      <c r="K217" s="484"/>
    </row>
    <row r="218" spans="2:11" s="483" customFormat="1">
      <c r="G218" s="484"/>
      <c r="H218" s="484"/>
      <c r="I218" s="484"/>
      <c r="J218" s="484"/>
      <c r="K218" s="484"/>
    </row>
    <row r="219" spans="2:11" s="483" customFormat="1">
      <c r="G219" s="484"/>
      <c r="H219" s="484"/>
      <c r="I219" s="484"/>
      <c r="J219" s="484"/>
      <c r="K219" s="484"/>
    </row>
    <row r="220" spans="2:11" s="483" customFormat="1">
      <c r="G220" s="484"/>
      <c r="H220" s="484"/>
      <c r="I220" s="484"/>
      <c r="J220" s="484"/>
      <c r="K220" s="484"/>
    </row>
    <row r="221" spans="2:11" s="483" customFormat="1">
      <c r="G221" s="484"/>
      <c r="H221" s="484"/>
      <c r="I221" s="484"/>
      <c r="J221" s="484"/>
      <c r="K221" s="484"/>
    </row>
    <row r="222" spans="2:11" s="483" customFormat="1">
      <c r="G222" s="484"/>
      <c r="H222" s="484"/>
      <c r="I222" s="484"/>
      <c r="J222" s="484"/>
      <c r="K222" s="484"/>
    </row>
    <row r="223" spans="2:11" s="483" customFormat="1">
      <c r="G223" s="484"/>
      <c r="H223" s="484"/>
      <c r="I223" s="484"/>
      <c r="J223" s="484"/>
      <c r="K223" s="484"/>
    </row>
    <row r="224" spans="2:11" s="483" customFormat="1">
      <c r="G224" s="484"/>
      <c r="H224" s="484"/>
      <c r="I224" s="484"/>
      <c r="J224" s="484"/>
      <c r="K224" s="484"/>
    </row>
    <row r="225" spans="7:11" s="483" customFormat="1">
      <c r="G225" s="484"/>
      <c r="H225" s="484"/>
      <c r="I225" s="484"/>
      <c r="J225" s="484"/>
      <c r="K225" s="484"/>
    </row>
  </sheetData>
  <mergeCells count="3">
    <mergeCell ref="B13:D13"/>
    <mergeCell ref="B62:D62"/>
    <mergeCell ref="B90:D90"/>
  </mergeCells>
  <phoneticPr fontId="3" type="noConversion"/>
  <dataValidations disablePrompts="1" count="3">
    <dataValidation type="list" showInputMessage="1" showErrorMessage="1" sqref="F7" xr:uid="{3ACCD08B-A0C4-4D4E-BBDE-56B5030B23FA}">
      <formula1>$B$120:$B$166</formula1>
    </dataValidation>
    <dataValidation type="list" allowBlank="1" showInputMessage="1" showErrorMessage="1" sqref="F8" xr:uid="{14A52D09-0F6D-4500-9244-33D6A1F221F9}">
      <formula1>$B$167:$B$192</formula1>
    </dataValidation>
    <dataValidation type="list" allowBlank="1" showInputMessage="1" showErrorMessage="1" sqref="F9" xr:uid="{30BD1FE6-6D97-4962-95FF-E909BC31B152}">
      <formula1>$B$193:$B$218</formula1>
    </dataValidation>
  </dataValidations>
  <pageMargins left="0.45" right="0.2" top="0.25" bottom="0.5" header="0.1" footer="0.3"/>
  <pageSetup scale="80" fitToHeight="3" orientation="landscape" r:id="rId1"/>
  <headerFooter>
    <oddFooter>&amp;L&amp;F&amp;C&amp;A</oddFooter>
  </headerFooter>
  <rowBreaks count="2" manualBreakCount="2">
    <brk id="61" max="10" man="1"/>
    <brk id="8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51"/>
  <dimension ref="A1:Y586"/>
  <sheetViews>
    <sheetView showGridLines="0" tabSelected="1" view="pageBreakPreview" zoomScaleNormal="100" zoomScaleSheetLayoutView="100" workbookViewId="0">
      <pane xSplit="7" ySplit="6" topLeftCell="H7" activePane="bottomRight" state="frozen"/>
      <selection pane="topRight" activeCell="H1" sqref="H1"/>
      <selection pane="bottomLeft" activeCell="A14" sqref="A14"/>
      <selection pane="bottomRight" activeCell="I9" sqref="I9"/>
    </sheetView>
  </sheetViews>
  <sheetFormatPr defaultColWidth="9.6640625" defaultRowHeight="13.2"/>
  <cols>
    <col min="1" max="1" width="1.6640625" style="1" customWidth="1"/>
    <col min="2" max="2" width="5.6640625" style="1" customWidth="1"/>
    <col min="3" max="3" width="6.6640625" style="1" customWidth="1"/>
    <col min="4" max="4" width="7.6640625" style="82" customWidth="1"/>
    <col min="5" max="5" width="9.6640625" style="1" customWidth="1"/>
    <col min="6" max="6" width="10.6640625" style="1" customWidth="1"/>
    <col min="7" max="7" width="18.6640625" style="1" customWidth="1"/>
    <col min="8" max="8" width="1.6640625" style="1" customWidth="1"/>
    <col min="9" max="9" width="13.6640625" style="1" customWidth="1"/>
    <col min="10" max="10" width="2.5546875" style="108" customWidth="1"/>
    <col min="11" max="13" width="13.6640625" style="1" customWidth="1"/>
    <col min="14" max="14" width="2" style="108" customWidth="1"/>
    <col min="15" max="15" width="13.6640625" style="1" customWidth="1"/>
    <col min="16" max="16" width="6.5546875" style="1" customWidth="1"/>
    <col min="17" max="17" width="14.44140625" style="1" customWidth="1"/>
    <col min="18" max="18" width="15.88671875" style="204" customWidth="1"/>
    <col min="19" max="19" width="9.6640625" style="204" customWidth="1"/>
    <col min="20" max="22" width="9.6640625" style="204"/>
    <col min="23" max="16384" width="9.6640625" style="1"/>
  </cols>
  <sheetData>
    <row r="1" spans="1:25" ht="21" customHeight="1">
      <c r="B1" s="700" t="str">
        <f>+'A. Instructions'!B6</f>
        <v>Parish Name, City</v>
      </c>
      <c r="C1" s="700"/>
      <c r="D1" s="700"/>
      <c r="E1" s="700"/>
      <c r="F1" s="700"/>
      <c r="G1" s="700"/>
      <c r="H1" s="700"/>
      <c r="I1" s="700"/>
      <c r="J1" s="700"/>
      <c r="K1" s="700"/>
      <c r="L1" s="700"/>
      <c r="M1" s="701"/>
      <c r="N1" s="701"/>
      <c r="O1" s="701"/>
      <c r="Q1" s="6"/>
    </row>
    <row r="2" spans="1:25" s="295" customFormat="1" ht="18" customHeight="1">
      <c r="B2" s="700" t="s">
        <v>553</v>
      </c>
      <c r="C2" s="700"/>
      <c r="D2" s="700"/>
      <c r="E2" s="700"/>
      <c r="F2" s="700"/>
      <c r="G2" s="700"/>
      <c r="H2" s="700"/>
      <c r="I2" s="700"/>
      <c r="J2" s="700"/>
      <c r="K2" s="700"/>
      <c r="L2" s="700"/>
      <c r="M2" s="701"/>
      <c r="N2" s="701"/>
      <c r="O2" s="701"/>
      <c r="P2" s="343"/>
      <c r="Q2" s="343"/>
      <c r="R2" s="343"/>
      <c r="S2" s="343"/>
      <c r="T2" s="343"/>
      <c r="U2" s="343"/>
      <c r="V2" s="343"/>
      <c r="W2" s="343"/>
      <c r="X2" s="343"/>
      <c r="Y2" s="343"/>
    </row>
    <row r="3" spans="1:25" ht="9" customHeight="1">
      <c r="B3" s="2"/>
      <c r="C3" s="3"/>
      <c r="E3" s="4"/>
      <c r="F3" s="5"/>
      <c r="G3" s="5"/>
      <c r="K3" s="194"/>
      <c r="L3" s="194"/>
      <c r="P3" s="343"/>
      <c r="Q3" s="343"/>
      <c r="R3" s="343"/>
      <c r="S3" s="343"/>
      <c r="T3" s="343"/>
      <c r="U3" s="343"/>
      <c r="V3" s="343"/>
      <c r="W3" s="343"/>
      <c r="X3" s="343"/>
      <c r="Y3" s="343"/>
    </row>
    <row r="4" spans="1:25" ht="17.399999999999999">
      <c r="B4" s="2"/>
      <c r="C4" s="3"/>
      <c r="E4" s="4"/>
      <c r="G4" s="5"/>
      <c r="I4" s="498" t="s">
        <v>600</v>
      </c>
      <c r="J4" s="494"/>
      <c r="K4" s="704" t="s">
        <v>608</v>
      </c>
      <c r="L4" s="705"/>
      <c r="M4" s="706"/>
      <c r="N4" s="492"/>
      <c r="O4" s="497" t="str">
        <f>+'A. Instructions'!G1</f>
        <v>2026-27</v>
      </c>
      <c r="P4" s="343"/>
      <c r="Q4" s="343"/>
      <c r="R4" s="343"/>
      <c r="S4" s="343"/>
      <c r="T4" s="343"/>
      <c r="U4" s="343"/>
      <c r="V4" s="343"/>
      <c r="W4" s="343"/>
      <c r="X4" s="343"/>
      <c r="Y4" s="343"/>
    </row>
    <row r="5" spans="1:25" ht="22.8" customHeight="1">
      <c r="B5" s="2"/>
      <c r="C5" s="708" t="s">
        <v>320</v>
      </c>
      <c r="D5" s="709"/>
      <c r="E5" s="709"/>
      <c r="F5" s="709"/>
      <c r="G5" s="710"/>
      <c r="I5" s="499"/>
      <c r="J5" s="279"/>
      <c r="K5" s="496" t="s">
        <v>364</v>
      </c>
      <c r="L5" s="206" t="s">
        <v>96</v>
      </c>
      <c r="M5" s="205" t="s">
        <v>313</v>
      </c>
      <c r="N5" s="279"/>
      <c r="O5" s="714" t="s">
        <v>101</v>
      </c>
      <c r="P5" s="343"/>
      <c r="Q5" s="343"/>
      <c r="R5" s="343"/>
      <c r="S5" s="343"/>
      <c r="T5" s="343"/>
      <c r="U5" s="343"/>
      <c r="V5" s="343"/>
      <c r="W5" s="343"/>
      <c r="X5" s="343"/>
      <c r="Y5" s="343"/>
    </row>
    <row r="6" spans="1:25" ht="16.8" customHeight="1">
      <c r="B6" s="2"/>
      <c r="C6" s="711"/>
      <c r="D6" s="712"/>
      <c r="E6" s="712"/>
      <c r="F6" s="712"/>
      <c r="G6" s="713"/>
      <c r="I6" s="500" t="s">
        <v>100</v>
      </c>
      <c r="J6" s="279"/>
      <c r="K6" s="270">
        <f>+'A. Instructions'!B16</f>
        <v>36526</v>
      </c>
      <c r="L6" s="207" t="s">
        <v>101</v>
      </c>
      <c r="M6" s="208"/>
      <c r="O6" s="715"/>
      <c r="P6" s="343"/>
      <c r="Q6" s="343"/>
      <c r="R6" s="343"/>
      <c r="S6" s="343"/>
    </row>
    <row r="7" spans="1:25" ht="13.2" customHeight="1">
      <c r="B7" s="2"/>
      <c r="C7" s="3"/>
      <c r="E7" s="4"/>
      <c r="F7" s="5"/>
      <c r="G7" s="5"/>
      <c r="I7" s="51"/>
      <c r="K7" s="49"/>
      <c r="L7" s="52"/>
      <c r="M7" s="65"/>
      <c r="N7" s="493"/>
      <c r="O7" s="65"/>
      <c r="P7" s="49"/>
      <c r="Q7" s="193"/>
      <c r="R7" s="214"/>
      <c r="S7" s="214"/>
    </row>
    <row r="8" spans="1:25" ht="13.2" customHeight="1">
      <c r="A8" s="6"/>
      <c r="B8" s="427">
        <v>8</v>
      </c>
      <c r="C8" s="8">
        <v>501</v>
      </c>
      <c r="D8" s="83" t="s">
        <v>146</v>
      </c>
      <c r="E8" s="9"/>
      <c r="F8" s="10"/>
      <c r="G8" s="10"/>
      <c r="H8" s="6"/>
      <c r="I8" s="6"/>
      <c r="J8" s="107"/>
      <c r="K8" s="6"/>
      <c r="L8" s="6"/>
      <c r="M8" s="6"/>
      <c r="N8" s="107"/>
      <c r="O8" s="6"/>
      <c r="P8" s="6"/>
      <c r="Q8" s="108"/>
      <c r="R8" s="214"/>
      <c r="S8" s="214"/>
    </row>
    <row r="9" spans="1:25">
      <c r="A9" s="6"/>
      <c r="B9" s="427">
        <v>9</v>
      </c>
      <c r="C9" s="8"/>
      <c r="D9" s="82">
        <v>501.1</v>
      </c>
      <c r="E9" s="9" t="s">
        <v>147</v>
      </c>
      <c r="F9" s="10"/>
      <c r="G9" s="10"/>
      <c r="H9" s="6"/>
      <c r="I9" s="98"/>
      <c r="J9" s="274"/>
      <c r="K9" s="98"/>
      <c r="L9" s="98"/>
      <c r="M9" s="98"/>
      <c r="N9" s="274"/>
      <c r="O9" s="98"/>
      <c r="P9" s="6"/>
    </row>
    <row r="10" spans="1:25">
      <c r="A10" s="6"/>
      <c r="B10" s="427">
        <v>10</v>
      </c>
      <c r="C10" s="8"/>
      <c r="D10" s="29">
        <v>501.2</v>
      </c>
      <c r="E10" s="9" t="s">
        <v>148</v>
      </c>
      <c r="F10" s="10"/>
      <c r="G10" s="10"/>
      <c r="H10" s="6"/>
      <c r="I10" s="98"/>
      <c r="J10" s="274"/>
      <c r="K10" s="98"/>
      <c r="L10" s="98"/>
      <c r="M10" s="98"/>
      <c r="N10" s="274"/>
      <c r="O10" s="98"/>
      <c r="P10" s="6"/>
    </row>
    <row r="11" spans="1:25">
      <c r="A11" s="6"/>
      <c r="B11" s="427">
        <v>11</v>
      </c>
      <c r="C11" s="8"/>
      <c r="D11" s="29">
        <v>501.3</v>
      </c>
      <c r="E11" s="9" t="s">
        <v>149</v>
      </c>
      <c r="F11" s="10"/>
      <c r="G11" s="10"/>
      <c r="H11" s="6"/>
      <c r="I11" s="98"/>
      <c r="J11" s="274"/>
      <c r="K11" s="98"/>
      <c r="L11" s="98"/>
      <c r="M11" s="98"/>
      <c r="N11" s="274"/>
      <c r="O11" s="98"/>
      <c r="P11" s="6"/>
    </row>
    <row r="12" spans="1:25">
      <c r="A12" s="6"/>
      <c r="B12" s="427">
        <v>12</v>
      </c>
      <c r="C12" s="8"/>
      <c r="D12" s="29">
        <v>501.4</v>
      </c>
      <c r="E12" s="9" t="s">
        <v>150</v>
      </c>
      <c r="F12" s="10"/>
      <c r="G12" s="10"/>
      <c r="H12" s="6"/>
      <c r="I12" s="98"/>
      <c r="J12" s="274"/>
      <c r="K12" s="98"/>
      <c r="L12" s="98"/>
      <c r="M12" s="98"/>
      <c r="N12" s="274"/>
      <c r="O12" s="98"/>
      <c r="P12" s="6"/>
    </row>
    <row r="13" spans="1:25">
      <c r="A13" s="6"/>
      <c r="B13" s="427">
        <v>13</v>
      </c>
      <c r="C13" s="8"/>
      <c r="D13" s="29"/>
      <c r="E13" s="9"/>
      <c r="F13" s="10"/>
      <c r="G13" s="10"/>
      <c r="H13" s="6"/>
      <c r="I13" s="98"/>
      <c r="J13" s="274"/>
      <c r="K13" s="98"/>
      <c r="L13" s="98"/>
      <c r="M13" s="98"/>
      <c r="N13" s="274"/>
      <c r="O13" s="98"/>
      <c r="P13" s="6"/>
    </row>
    <row r="14" spans="1:25">
      <c r="A14" s="6"/>
      <c r="B14" s="427">
        <v>14</v>
      </c>
      <c r="C14" s="8"/>
      <c r="D14" s="29"/>
      <c r="E14" s="9"/>
      <c r="F14" s="10"/>
      <c r="G14" s="10"/>
      <c r="H14" s="6"/>
      <c r="I14" s="98"/>
      <c r="J14" s="274"/>
      <c r="K14" s="98"/>
      <c r="L14" s="98"/>
      <c r="M14" s="98"/>
      <c r="N14" s="274"/>
      <c r="O14" s="98"/>
      <c r="P14" s="6"/>
    </row>
    <row r="15" spans="1:25">
      <c r="A15" s="6"/>
      <c r="B15" s="427">
        <v>15</v>
      </c>
      <c r="C15" s="8"/>
      <c r="D15" s="29"/>
      <c r="E15" s="9"/>
      <c r="F15" s="10"/>
      <c r="G15" s="10"/>
      <c r="H15" s="6"/>
      <c r="I15" s="98"/>
      <c r="J15" s="274"/>
      <c r="K15" s="98"/>
      <c r="L15" s="98"/>
      <c r="M15" s="98"/>
      <c r="N15" s="274"/>
      <c r="O15" s="98"/>
      <c r="P15" s="6"/>
    </row>
    <row r="16" spans="1:25">
      <c r="A16" s="6"/>
      <c r="B16" s="427">
        <v>16</v>
      </c>
      <c r="C16" s="8"/>
      <c r="D16" s="29"/>
      <c r="E16" s="9"/>
      <c r="F16" s="10"/>
      <c r="G16" s="10"/>
      <c r="H16" s="6"/>
      <c r="I16" s="98"/>
      <c r="J16" s="274"/>
      <c r="K16" s="98"/>
      <c r="L16" s="98"/>
      <c r="M16" s="98"/>
      <c r="N16" s="274"/>
      <c r="O16" s="98"/>
      <c r="P16" s="6"/>
    </row>
    <row r="17" spans="1:17">
      <c r="A17" s="6"/>
      <c r="B17" s="427">
        <v>17</v>
      </c>
      <c r="C17" s="8"/>
      <c r="D17" s="29"/>
      <c r="E17" s="9"/>
      <c r="F17" s="10"/>
      <c r="G17" s="10"/>
      <c r="H17" s="6"/>
      <c r="I17" s="98"/>
      <c r="J17" s="274"/>
      <c r="K17" s="98"/>
      <c r="L17" s="98"/>
      <c r="M17" s="98"/>
      <c r="N17" s="274"/>
      <c r="O17" s="98"/>
      <c r="P17" s="6"/>
    </row>
    <row r="18" spans="1:17">
      <c r="A18" s="6"/>
      <c r="B18" s="427">
        <v>18</v>
      </c>
      <c r="C18" s="8"/>
      <c r="D18" s="29"/>
      <c r="E18" s="9"/>
      <c r="F18" s="10"/>
      <c r="G18" s="10"/>
      <c r="H18" s="6"/>
      <c r="I18" s="98"/>
      <c r="J18" s="274"/>
      <c r="K18" s="98"/>
      <c r="L18" s="98"/>
      <c r="M18" s="98"/>
      <c r="N18" s="274"/>
      <c r="O18" s="98"/>
      <c r="P18" s="6"/>
    </row>
    <row r="19" spans="1:17">
      <c r="A19" s="6"/>
      <c r="B19" s="427">
        <v>19</v>
      </c>
      <c r="C19" s="8"/>
      <c r="D19" s="29"/>
      <c r="E19" s="9"/>
      <c r="F19" s="10"/>
      <c r="G19" s="10"/>
      <c r="H19" s="6"/>
      <c r="I19" s="98"/>
      <c r="J19" s="274"/>
      <c r="K19" s="98"/>
      <c r="L19" s="98"/>
      <c r="M19" s="98"/>
      <c r="N19" s="274"/>
      <c r="O19" s="98"/>
      <c r="P19" s="6"/>
    </row>
    <row r="20" spans="1:17">
      <c r="A20" s="6"/>
      <c r="B20" s="427">
        <v>20</v>
      </c>
      <c r="C20" s="8"/>
      <c r="D20" s="29"/>
      <c r="E20" s="9"/>
      <c r="F20" s="10"/>
      <c r="G20" s="10"/>
      <c r="H20" s="6"/>
      <c r="I20" s="98"/>
      <c r="J20" s="274"/>
      <c r="K20" s="98"/>
      <c r="L20" s="98"/>
      <c r="M20" s="98"/>
      <c r="N20" s="274"/>
      <c r="O20" s="98"/>
      <c r="P20" s="6"/>
    </row>
    <row r="21" spans="1:17">
      <c r="A21" s="6"/>
      <c r="B21" s="427">
        <v>21</v>
      </c>
      <c r="C21" s="8"/>
      <c r="D21" s="29"/>
      <c r="E21" s="9"/>
      <c r="F21" s="10"/>
      <c r="G21" s="10"/>
      <c r="H21" s="6"/>
      <c r="I21" s="93"/>
      <c r="J21" s="274"/>
      <c r="K21" s="93"/>
      <c r="L21" s="93"/>
      <c r="M21" s="93"/>
      <c r="N21" s="274"/>
      <c r="O21" s="93"/>
      <c r="P21" s="6"/>
    </row>
    <row r="22" spans="1:17">
      <c r="A22" s="6"/>
      <c r="B22" s="427">
        <v>22</v>
      </c>
      <c r="C22" s="8"/>
      <c r="D22" s="29">
        <v>501.5</v>
      </c>
      <c r="E22" s="9" t="s">
        <v>231</v>
      </c>
      <c r="F22" s="10"/>
      <c r="G22" s="10"/>
      <c r="H22" s="6"/>
      <c r="I22" s="93"/>
      <c r="J22" s="274"/>
      <c r="K22" s="93"/>
      <c r="L22" s="93"/>
      <c r="M22" s="93"/>
      <c r="N22" s="274"/>
      <c r="O22" s="93"/>
      <c r="P22" s="6"/>
      <c r="Q22" s="6"/>
    </row>
    <row r="23" spans="1:17">
      <c r="A23" s="6"/>
      <c r="B23" s="427">
        <v>23</v>
      </c>
      <c r="C23" s="8"/>
      <c r="D23" s="29"/>
      <c r="E23" s="19">
        <v>501.51</v>
      </c>
      <c r="F23" s="10" t="s">
        <v>147</v>
      </c>
      <c r="G23" s="10"/>
      <c r="H23" s="6"/>
      <c r="I23" s="98"/>
      <c r="J23" s="274"/>
      <c r="K23" s="98"/>
      <c r="L23" s="98"/>
      <c r="M23" s="98"/>
      <c r="N23" s="274"/>
      <c r="O23" s="98"/>
      <c r="P23" s="6"/>
      <c r="Q23" s="12"/>
    </row>
    <row r="24" spans="1:17">
      <c r="A24" s="6"/>
      <c r="B24" s="427">
        <v>24</v>
      </c>
      <c r="C24" s="8"/>
      <c r="D24" s="29"/>
      <c r="E24" s="19">
        <v>501.52</v>
      </c>
      <c r="F24" s="10" t="s">
        <v>148</v>
      </c>
      <c r="G24" s="10"/>
      <c r="H24" s="6"/>
      <c r="I24" s="98"/>
      <c r="J24" s="274"/>
      <c r="K24" s="98"/>
      <c r="L24" s="98"/>
      <c r="M24" s="98"/>
      <c r="N24" s="274"/>
      <c r="O24" s="98"/>
      <c r="P24" s="6"/>
      <c r="Q24" s="6"/>
    </row>
    <row r="25" spans="1:17">
      <c r="A25" s="6"/>
      <c r="B25" s="427">
        <v>25</v>
      </c>
      <c r="C25" s="8"/>
      <c r="D25" s="29"/>
      <c r="E25" s="19">
        <v>501.53</v>
      </c>
      <c r="F25" s="10" t="s">
        <v>149</v>
      </c>
      <c r="G25" s="10"/>
      <c r="H25" s="6"/>
      <c r="I25" s="98"/>
      <c r="J25" s="274"/>
      <c r="K25" s="98"/>
      <c r="L25" s="98"/>
      <c r="M25" s="98"/>
      <c r="N25" s="274"/>
      <c r="O25" s="98"/>
      <c r="P25" s="6"/>
      <c r="Q25" s="13"/>
    </row>
    <row r="26" spans="1:17">
      <c r="A26" s="6"/>
      <c r="B26" s="427">
        <v>26</v>
      </c>
      <c r="C26" s="8"/>
      <c r="D26" s="29"/>
      <c r="E26" s="19">
        <v>501.54</v>
      </c>
      <c r="F26" s="10" t="s">
        <v>150</v>
      </c>
      <c r="G26" s="10"/>
      <c r="H26" s="6"/>
      <c r="I26" s="98"/>
      <c r="J26" s="274"/>
      <c r="K26" s="98"/>
      <c r="L26" s="98"/>
      <c r="M26" s="98"/>
      <c r="N26" s="274"/>
      <c r="O26" s="98"/>
      <c r="P26" s="6"/>
      <c r="Q26" s="13"/>
    </row>
    <row r="27" spans="1:17">
      <c r="A27" s="6"/>
      <c r="B27" s="427">
        <v>27</v>
      </c>
      <c r="C27" s="8"/>
      <c r="D27" s="29"/>
      <c r="E27" s="19">
        <v>501.59</v>
      </c>
      <c r="F27" s="10" t="s">
        <v>112</v>
      </c>
      <c r="G27" s="10"/>
      <c r="H27" s="6"/>
      <c r="I27" s="98"/>
      <c r="J27" s="274"/>
      <c r="K27" s="98"/>
      <c r="L27" s="98"/>
      <c r="M27" s="98"/>
      <c r="N27" s="274"/>
      <c r="O27" s="98"/>
      <c r="P27" s="6"/>
      <c r="Q27" s="13"/>
    </row>
    <row r="28" spans="1:17">
      <c r="A28" s="6"/>
      <c r="B28" s="427">
        <v>28</v>
      </c>
      <c r="C28" s="8"/>
      <c r="D28" s="29">
        <v>501.6</v>
      </c>
      <c r="E28" s="9" t="s">
        <v>231</v>
      </c>
      <c r="F28" s="10"/>
      <c r="G28" s="10"/>
      <c r="H28" s="6"/>
      <c r="I28" s="93"/>
      <c r="J28" s="274"/>
      <c r="K28" s="93"/>
      <c r="L28" s="93"/>
      <c r="M28" s="93"/>
      <c r="N28" s="274"/>
      <c r="O28" s="93"/>
      <c r="P28" s="6"/>
      <c r="Q28" s="13"/>
    </row>
    <row r="29" spans="1:17">
      <c r="A29" s="6"/>
      <c r="B29" s="427">
        <v>29</v>
      </c>
      <c r="C29" s="8"/>
      <c r="D29" s="29"/>
      <c r="E29" s="19">
        <v>501.61</v>
      </c>
      <c r="F29" s="10" t="s">
        <v>147</v>
      </c>
      <c r="G29" s="10"/>
      <c r="H29" s="6"/>
      <c r="I29" s="98"/>
      <c r="J29" s="274"/>
      <c r="K29" s="98"/>
      <c r="L29" s="98"/>
      <c r="M29" s="98"/>
      <c r="N29" s="274"/>
      <c r="O29" s="98"/>
      <c r="P29" s="6"/>
      <c r="Q29" s="13"/>
    </row>
    <row r="30" spans="1:17">
      <c r="A30" s="6"/>
      <c r="B30" s="427">
        <v>30</v>
      </c>
      <c r="C30" s="8"/>
      <c r="D30" s="29"/>
      <c r="E30" s="19">
        <v>501.62</v>
      </c>
      <c r="F30" s="10" t="s">
        <v>148</v>
      </c>
      <c r="G30" s="10"/>
      <c r="H30" s="6"/>
      <c r="I30" s="98"/>
      <c r="J30" s="274"/>
      <c r="K30" s="98"/>
      <c r="L30" s="98"/>
      <c r="M30" s="98"/>
      <c r="N30" s="274"/>
      <c r="O30" s="98"/>
      <c r="P30" s="6"/>
      <c r="Q30" s="13"/>
    </row>
    <row r="31" spans="1:17">
      <c r="A31" s="6"/>
      <c r="B31" s="427">
        <v>31</v>
      </c>
      <c r="C31" s="8"/>
      <c r="D31" s="29"/>
      <c r="E31" s="19">
        <v>501.63</v>
      </c>
      <c r="F31" s="10" t="s">
        <v>149</v>
      </c>
      <c r="G31" s="10"/>
      <c r="H31" s="6"/>
      <c r="I31" s="98"/>
      <c r="J31" s="274"/>
      <c r="K31" s="98"/>
      <c r="L31" s="98"/>
      <c r="M31" s="98"/>
      <c r="N31" s="274"/>
      <c r="O31" s="98"/>
      <c r="P31" s="6"/>
      <c r="Q31" s="13"/>
    </row>
    <row r="32" spans="1:17">
      <c r="A32" s="6"/>
      <c r="B32" s="427">
        <v>32</v>
      </c>
      <c r="C32" s="8"/>
      <c r="D32" s="29"/>
      <c r="E32" s="19">
        <v>501.64</v>
      </c>
      <c r="F32" s="10" t="s">
        <v>150</v>
      </c>
      <c r="G32" s="10"/>
      <c r="H32" s="6"/>
      <c r="I32" s="98"/>
      <c r="J32" s="274"/>
      <c r="K32" s="98"/>
      <c r="L32" s="98"/>
      <c r="M32" s="98"/>
      <c r="N32" s="274"/>
      <c r="O32" s="98"/>
      <c r="P32" s="6"/>
      <c r="Q32" s="13"/>
    </row>
    <row r="33" spans="1:17">
      <c r="A33" s="6"/>
      <c r="B33" s="427">
        <v>33</v>
      </c>
      <c r="C33" s="8"/>
      <c r="D33" s="29"/>
      <c r="E33" s="19">
        <v>501.69</v>
      </c>
      <c r="F33" s="10" t="s">
        <v>112</v>
      </c>
      <c r="G33" s="10"/>
      <c r="H33" s="6"/>
      <c r="I33" s="98"/>
      <c r="J33" s="274"/>
      <c r="K33" s="98"/>
      <c r="L33" s="98"/>
      <c r="M33" s="98"/>
      <c r="N33" s="274"/>
      <c r="O33" s="98"/>
      <c r="P33" s="6"/>
      <c r="Q33" s="13"/>
    </row>
    <row r="34" spans="1:17" ht="14.25" customHeight="1">
      <c r="A34" s="6"/>
      <c r="B34" s="427">
        <v>34</v>
      </c>
      <c r="C34" s="8"/>
      <c r="D34" s="29">
        <v>501.7</v>
      </c>
      <c r="E34" s="9" t="s">
        <v>231</v>
      </c>
      <c r="F34" s="10"/>
      <c r="G34" s="10"/>
      <c r="H34" s="6"/>
      <c r="I34" s="93"/>
      <c r="J34" s="274"/>
      <c r="K34" s="93"/>
      <c r="L34" s="93"/>
      <c r="M34" s="93"/>
      <c r="N34" s="274"/>
      <c r="O34" s="93"/>
      <c r="P34" s="6"/>
      <c r="Q34" s="13"/>
    </row>
    <row r="35" spans="1:17">
      <c r="A35" s="6"/>
      <c r="B35" s="427">
        <v>35</v>
      </c>
      <c r="C35" s="8"/>
      <c r="D35" s="29"/>
      <c r="E35" s="19">
        <v>501.71</v>
      </c>
      <c r="F35" s="10" t="s">
        <v>147</v>
      </c>
      <c r="G35" s="10"/>
      <c r="H35" s="6"/>
      <c r="I35" s="98"/>
      <c r="J35" s="274"/>
      <c r="K35" s="98"/>
      <c r="L35" s="98"/>
      <c r="M35" s="98"/>
      <c r="N35" s="274"/>
      <c r="O35" s="98"/>
      <c r="P35" s="6"/>
      <c r="Q35" s="13"/>
    </row>
    <row r="36" spans="1:17">
      <c r="A36" s="6"/>
      <c r="B36" s="427">
        <v>36</v>
      </c>
      <c r="C36" s="8"/>
      <c r="D36" s="29"/>
      <c r="E36" s="19">
        <v>501.72</v>
      </c>
      <c r="F36" s="10" t="s">
        <v>148</v>
      </c>
      <c r="G36" s="10"/>
      <c r="H36" s="6"/>
      <c r="I36" s="98"/>
      <c r="J36" s="274"/>
      <c r="K36" s="98"/>
      <c r="L36" s="98"/>
      <c r="M36" s="98"/>
      <c r="N36" s="274"/>
      <c r="O36" s="98"/>
      <c r="P36" s="6"/>
      <c r="Q36" s="13"/>
    </row>
    <row r="37" spans="1:17">
      <c r="A37" s="6"/>
      <c r="B37" s="427">
        <v>37</v>
      </c>
      <c r="C37" s="8"/>
      <c r="D37" s="29"/>
      <c r="E37" s="19">
        <v>501.73</v>
      </c>
      <c r="F37" s="10" t="s">
        <v>149</v>
      </c>
      <c r="G37" s="10"/>
      <c r="H37" s="6"/>
      <c r="I37" s="98"/>
      <c r="J37" s="274"/>
      <c r="K37" s="98"/>
      <c r="L37" s="98"/>
      <c r="M37" s="98"/>
      <c r="N37" s="274"/>
      <c r="O37" s="98"/>
      <c r="P37" s="6"/>
      <c r="Q37" s="13"/>
    </row>
    <row r="38" spans="1:17">
      <c r="A38" s="6"/>
      <c r="B38" s="427">
        <v>38</v>
      </c>
      <c r="C38" s="8"/>
      <c r="D38" s="29"/>
      <c r="E38" s="19">
        <v>501.74</v>
      </c>
      <c r="F38" s="10" t="s">
        <v>150</v>
      </c>
      <c r="G38" s="10"/>
      <c r="H38" s="6"/>
      <c r="I38" s="98"/>
      <c r="J38" s="274"/>
      <c r="K38" s="98"/>
      <c r="L38" s="98"/>
      <c r="M38" s="98"/>
      <c r="N38" s="274"/>
      <c r="O38" s="98"/>
      <c r="P38" s="6"/>
      <c r="Q38" s="13"/>
    </row>
    <row r="39" spans="1:17">
      <c r="A39" s="6"/>
      <c r="B39" s="427">
        <v>39</v>
      </c>
      <c r="C39" s="8"/>
      <c r="D39" s="29"/>
      <c r="E39" s="19">
        <v>501.79</v>
      </c>
      <c r="F39" s="10" t="s">
        <v>112</v>
      </c>
      <c r="G39" s="10"/>
      <c r="H39" s="6"/>
      <c r="I39" s="98"/>
      <c r="J39" s="274"/>
      <c r="K39" s="98"/>
      <c r="L39" s="98"/>
      <c r="M39" s="98"/>
      <c r="N39" s="274"/>
      <c r="O39" s="98"/>
      <c r="P39" s="6"/>
      <c r="Q39" s="13"/>
    </row>
    <row r="40" spans="1:17">
      <c r="A40" s="6"/>
      <c r="B40" s="427">
        <v>40</v>
      </c>
      <c r="C40" s="8"/>
      <c r="D40" s="29">
        <v>501.9</v>
      </c>
      <c r="E40" s="9" t="s">
        <v>112</v>
      </c>
      <c r="F40" s="10"/>
      <c r="G40" s="10"/>
      <c r="H40" s="6"/>
      <c r="I40" s="98"/>
      <c r="J40" s="274"/>
      <c r="K40" s="98"/>
      <c r="L40" s="98"/>
      <c r="M40" s="98"/>
      <c r="N40" s="274"/>
      <c r="O40" s="98"/>
      <c r="P40" s="6"/>
      <c r="Q40" s="13"/>
    </row>
    <row r="41" spans="1:17">
      <c r="A41" s="6"/>
      <c r="B41" s="427">
        <v>41</v>
      </c>
      <c r="C41" s="76" t="s">
        <v>264</v>
      </c>
      <c r="D41" s="29"/>
      <c r="E41" s="9"/>
      <c r="F41" s="10"/>
      <c r="G41" s="10"/>
      <c r="H41" s="6"/>
      <c r="I41" s="89">
        <f>SUM(I9:I40)</f>
        <v>0</v>
      </c>
      <c r="J41" s="274"/>
      <c r="K41" s="89">
        <f>SUM(K9:K40)</f>
        <v>0</v>
      </c>
      <c r="L41" s="89">
        <f>SUM(L9:L40)</f>
        <v>0</v>
      </c>
      <c r="M41" s="89">
        <f>SUM(M9:M40)</f>
        <v>0</v>
      </c>
      <c r="N41" s="274"/>
      <c r="O41" s="89">
        <f>SUM(O9:O40)</f>
        <v>0</v>
      </c>
      <c r="P41" s="6"/>
      <c r="Q41" s="13"/>
    </row>
    <row r="42" spans="1:17">
      <c r="A42" s="6"/>
      <c r="B42" s="427">
        <v>42</v>
      </c>
      <c r="C42" s="8">
        <v>502</v>
      </c>
      <c r="D42" s="83" t="s">
        <v>151</v>
      </c>
      <c r="E42" s="9"/>
      <c r="F42" s="10"/>
      <c r="G42" s="10"/>
      <c r="H42" s="6"/>
      <c r="I42" s="93"/>
      <c r="J42" s="274"/>
      <c r="K42" s="93"/>
      <c r="L42" s="93"/>
      <c r="M42" s="93"/>
      <c r="N42" s="274"/>
      <c r="O42" s="93"/>
      <c r="P42" s="6"/>
      <c r="Q42" s="14"/>
    </row>
    <row r="43" spans="1:17">
      <c r="A43" s="6"/>
      <c r="B43" s="427">
        <v>43</v>
      </c>
      <c r="C43" s="8"/>
      <c r="D43" s="29">
        <v>502.1</v>
      </c>
      <c r="E43" s="10" t="s">
        <v>152</v>
      </c>
      <c r="F43" s="10"/>
      <c r="G43" s="10"/>
      <c r="H43" s="6"/>
      <c r="I43" s="98"/>
      <c r="J43" s="274"/>
      <c r="K43" s="98"/>
      <c r="L43" s="98"/>
      <c r="M43" s="98"/>
      <c r="N43" s="274"/>
      <c r="O43" s="98"/>
      <c r="P43" s="6"/>
      <c r="Q43" s="6"/>
    </row>
    <row r="44" spans="1:17">
      <c r="A44" s="6"/>
      <c r="B44" s="427">
        <v>44</v>
      </c>
      <c r="C44" s="8"/>
      <c r="D44" s="29">
        <v>502.2</v>
      </c>
      <c r="E44" s="10" t="s">
        <v>153</v>
      </c>
      <c r="G44" s="10"/>
      <c r="H44" s="6"/>
      <c r="I44" s="98"/>
      <c r="J44" s="274"/>
      <c r="K44" s="98"/>
      <c r="L44" s="98"/>
      <c r="M44" s="98"/>
      <c r="N44" s="274"/>
      <c r="O44" s="98"/>
      <c r="P44" s="6"/>
      <c r="Q44" s="6"/>
    </row>
    <row r="45" spans="1:17">
      <c r="A45" s="6"/>
      <c r="B45" s="427">
        <v>45</v>
      </c>
      <c r="C45" s="8"/>
      <c r="D45" s="29">
        <v>502.3</v>
      </c>
      <c r="E45" s="10" t="s">
        <v>154</v>
      </c>
      <c r="G45" s="10"/>
      <c r="H45" s="6"/>
      <c r="I45" s="98"/>
      <c r="J45" s="274"/>
      <c r="K45" s="98"/>
      <c r="L45" s="98"/>
      <c r="M45" s="98"/>
      <c r="N45" s="274"/>
      <c r="O45" s="98"/>
      <c r="P45" s="6"/>
      <c r="Q45" s="6"/>
    </row>
    <row r="46" spans="1:17">
      <c r="A46" s="6"/>
      <c r="B46" s="427">
        <v>46</v>
      </c>
      <c r="C46" s="8"/>
      <c r="D46" s="29">
        <v>502.4</v>
      </c>
      <c r="E46" s="10" t="s">
        <v>155</v>
      </c>
      <c r="G46" s="10"/>
      <c r="H46" s="6"/>
      <c r="I46" s="98"/>
      <c r="J46" s="274"/>
      <c r="K46" s="98"/>
      <c r="L46" s="98"/>
      <c r="M46" s="98"/>
      <c r="N46" s="274"/>
      <c r="O46" s="98"/>
      <c r="P46" s="6"/>
    </row>
    <row r="47" spans="1:17">
      <c r="A47" s="6"/>
      <c r="B47" s="427">
        <v>47</v>
      </c>
      <c r="C47" s="8"/>
      <c r="D47" s="29">
        <v>502.5</v>
      </c>
      <c r="E47" s="10" t="s">
        <v>62</v>
      </c>
      <c r="G47" s="10"/>
      <c r="H47" s="6"/>
      <c r="I47" s="98"/>
      <c r="J47" s="274"/>
      <c r="K47" s="98"/>
      <c r="L47" s="98"/>
      <c r="M47" s="98"/>
      <c r="N47" s="274"/>
      <c r="O47" s="98"/>
      <c r="P47" s="6"/>
      <c r="Q47" s="6"/>
    </row>
    <row r="48" spans="1:17">
      <c r="A48" s="6"/>
      <c r="B48" s="427">
        <v>48</v>
      </c>
      <c r="C48" s="8"/>
      <c r="D48" s="29">
        <v>502.6</v>
      </c>
      <c r="E48" s="10"/>
      <c r="G48" s="10"/>
      <c r="H48" s="6"/>
      <c r="I48" s="98"/>
      <c r="J48" s="274"/>
      <c r="K48" s="98"/>
      <c r="L48" s="98"/>
      <c r="M48" s="98"/>
      <c r="N48" s="274"/>
      <c r="O48" s="98"/>
      <c r="P48" s="6"/>
      <c r="Q48" s="6"/>
    </row>
    <row r="49" spans="1:17">
      <c r="A49" s="6"/>
      <c r="B49" s="427">
        <v>49</v>
      </c>
      <c r="C49" s="8"/>
      <c r="D49" s="29">
        <v>502.7</v>
      </c>
      <c r="E49" s="10"/>
      <c r="G49" s="10"/>
      <c r="H49" s="6"/>
      <c r="I49" s="98"/>
      <c r="J49" s="274"/>
      <c r="K49" s="98"/>
      <c r="L49" s="98"/>
      <c r="M49" s="98"/>
      <c r="N49" s="274"/>
      <c r="O49" s="98"/>
      <c r="P49" s="6"/>
      <c r="Q49" s="6"/>
    </row>
    <row r="50" spans="1:17">
      <c r="A50" s="6"/>
      <c r="B50" s="427">
        <v>50</v>
      </c>
      <c r="C50" s="8"/>
      <c r="D50" s="29">
        <v>502.8</v>
      </c>
      <c r="E50" s="10"/>
      <c r="G50" s="10"/>
      <c r="H50" s="6"/>
      <c r="I50" s="98"/>
      <c r="J50" s="274"/>
      <c r="K50" s="98"/>
      <c r="L50" s="98"/>
      <c r="M50" s="98"/>
      <c r="N50" s="274"/>
      <c r="O50" s="98"/>
      <c r="P50" s="6"/>
      <c r="Q50" s="6"/>
    </row>
    <row r="51" spans="1:17">
      <c r="A51" s="6"/>
      <c r="B51" s="427">
        <v>51</v>
      </c>
      <c r="C51" s="8"/>
      <c r="D51" s="29">
        <v>502.9</v>
      </c>
      <c r="E51" s="10" t="s">
        <v>112</v>
      </c>
      <c r="G51" s="10"/>
      <c r="H51" s="6"/>
      <c r="I51" s="98"/>
      <c r="J51" s="274"/>
      <c r="K51" s="98"/>
      <c r="L51" s="98"/>
      <c r="M51" s="98"/>
      <c r="N51" s="274"/>
      <c r="O51" s="98"/>
      <c r="P51" s="6"/>
      <c r="Q51" s="6"/>
    </row>
    <row r="52" spans="1:17">
      <c r="A52" s="6"/>
      <c r="B52" s="427">
        <v>52</v>
      </c>
      <c r="C52" s="8"/>
      <c r="D52" s="29"/>
      <c r="G52" s="10"/>
      <c r="H52" s="6"/>
      <c r="I52" s="98"/>
      <c r="J52" s="274"/>
      <c r="K52" s="98"/>
      <c r="L52" s="98"/>
      <c r="M52" s="98"/>
      <c r="N52" s="274"/>
      <c r="O52" s="98"/>
      <c r="P52" s="6"/>
      <c r="Q52" s="6"/>
    </row>
    <row r="53" spans="1:17">
      <c r="A53" s="6"/>
      <c r="B53" s="427">
        <v>53</v>
      </c>
      <c r="C53" s="8"/>
      <c r="D53" s="29"/>
      <c r="E53" s="9"/>
      <c r="F53" s="10"/>
      <c r="G53" s="10"/>
      <c r="H53" s="6"/>
      <c r="I53" s="98"/>
      <c r="J53" s="274"/>
      <c r="K53" s="98"/>
      <c r="L53" s="98"/>
      <c r="M53" s="98"/>
      <c r="N53" s="274"/>
      <c r="O53" s="98"/>
      <c r="P53" s="6"/>
      <c r="Q53" s="6"/>
    </row>
    <row r="54" spans="1:17">
      <c r="A54" s="6"/>
      <c r="B54" s="427">
        <v>54</v>
      </c>
      <c r="C54" s="8"/>
      <c r="D54" s="29"/>
      <c r="E54" s="9"/>
      <c r="F54" s="10"/>
      <c r="G54" s="10"/>
      <c r="H54" s="6"/>
      <c r="I54" s="98"/>
      <c r="J54" s="274"/>
      <c r="K54" s="98"/>
      <c r="L54" s="98"/>
      <c r="M54" s="98"/>
      <c r="N54" s="274"/>
      <c r="O54" s="98"/>
      <c r="P54" s="6"/>
      <c r="Q54" s="6"/>
    </row>
    <row r="55" spans="1:17">
      <c r="A55" s="6"/>
      <c r="B55" s="427">
        <v>55</v>
      </c>
      <c r="C55" s="76" t="s">
        <v>265</v>
      </c>
      <c r="D55" s="29"/>
      <c r="E55" s="9"/>
      <c r="F55" s="9"/>
      <c r="G55" s="9"/>
      <c r="H55" s="6"/>
      <c r="I55" s="89">
        <f>SUM(I43:I54)</f>
        <v>0</v>
      </c>
      <c r="J55" s="274"/>
      <c r="K55" s="89">
        <f>SUM(K43:K54)</f>
        <v>0</v>
      </c>
      <c r="L55" s="89">
        <f>SUM(L43:L54)</f>
        <v>0</v>
      </c>
      <c r="M55" s="89">
        <f>SUM(M43:M54)</f>
        <v>0</v>
      </c>
      <c r="N55" s="274"/>
      <c r="O55" s="89">
        <f>SUM(O43:O54)</f>
        <v>0</v>
      </c>
      <c r="P55" s="6"/>
      <c r="Q55" s="6"/>
    </row>
    <row r="56" spans="1:17">
      <c r="A56" s="6"/>
      <c r="B56" s="427">
        <v>56</v>
      </c>
      <c r="C56" s="8">
        <v>510</v>
      </c>
      <c r="D56" s="83" t="s">
        <v>157</v>
      </c>
      <c r="E56" s="9"/>
      <c r="F56" s="9"/>
      <c r="G56" s="9"/>
      <c r="H56" s="6"/>
      <c r="I56" s="94"/>
      <c r="J56" s="274"/>
      <c r="K56" s="94"/>
      <c r="L56" s="93"/>
      <c r="M56" s="93"/>
      <c r="N56" s="274"/>
      <c r="O56" s="93"/>
      <c r="P56" s="6"/>
      <c r="Q56" s="6"/>
    </row>
    <row r="57" spans="1:17">
      <c r="A57" s="6"/>
      <c r="B57" s="427">
        <v>57</v>
      </c>
      <c r="C57" s="8"/>
      <c r="D57" s="29">
        <v>510.1</v>
      </c>
      <c r="E57" s="9" t="s">
        <v>225</v>
      </c>
      <c r="F57" s="9"/>
      <c r="G57" s="9"/>
      <c r="H57" s="6"/>
      <c r="I57" s="98"/>
      <c r="J57" s="274"/>
      <c r="K57" s="98"/>
      <c r="L57" s="98"/>
      <c r="M57" s="98"/>
      <c r="N57" s="274"/>
      <c r="O57" s="98"/>
      <c r="P57" s="6"/>
      <c r="Q57" s="6"/>
    </row>
    <row r="58" spans="1:17">
      <c r="A58" s="6"/>
      <c r="B58" s="427">
        <v>58</v>
      </c>
      <c r="C58" s="8"/>
      <c r="D58" s="29">
        <v>510.2</v>
      </c>
      <c r="E58" s="9"/>
      <c r="F58" s="9"/>
      <c r="G58" s="9"/>
      <c r="H58" s="6"/>
      <c r="I58" s="98"/>
      <c r="J58" s="274"/>
      <c r="K58" s="98"/>
      <c r="L58" s="98"/>
      <c r="M58" s="98"/>
      <c r="N58" s="274"/>
      <c r="O58" s="98"/>
      <c r="P58" s="6"/>
      <c r="Q58" s="6"/>
    </row>
    <row r="59" spans="1:17">
      <c r="A59" s="6"/>
      <c r="B59" s="427">
        <v>59</v>
      </c>
      <c r="C59" s="8"/>
      <c r="D59" s="29">
        <v>510.3</v>
      </c>
      <c r="E59" s="9"/>
      <c r="F59" s="9"/>
      <c r="G59" s="9"/>
      <c r="H59" s="6"/>
      <c r="I59" s="98"/>
      <c r="J59" s="274"/>
      <c r="K59" s="98"/>
      <c r="L59" s="98"/>
      <c r="M59" s="98"/>
      <c r="N59" s="274"/>
      <c r="O59" s="98"/>
      <c r="P59" s="6"/>
      <c r="Q59" s="6"/>
    </row>
    <row r="60" spans="1:17">
      <c r="A60" s="6"/>
      <c r="B60" s="427">
        <v>60</v>
      </c>
      <c r="C60" s="8"/>
      <c r="D60" s="29">
        <v>510.4</v>
      </c>
      <c r="E60" s="9"/>
      <c r="F60" s="9"/>
      <c r="G60" s="9"/>
      <c r="H60" s="6"/>
      <c r="I60" s="98"/>
      <c r="J60" s="274"/>
      <c r="K60" s="98"/>
      <c r="L60" s="98"/>
      <c r="M60" s="98"/>
      <c r="N60" s="274"/>
      <c r="O60" s="98"/>
      <c r="P60" s="6"/>
      <c r="Q60" s="6"/>
    </row>
    <row r="61" spans="1:17">
      <c r="A61" s="6"/>
      <c r="B61" s="427">
        <v>61</v>
      </c>
      <c r="C61" s="8"/>
      <c r="D61" s="29">
        <v>510.5</v>
      </c>
      <c r="E61" s="9"/>
      <c r="F61" s="9"/>
      <c r="G61" s="9"/>
      <c r="H61" s="6"/>
      <c r="I61" s="98"/>
      <c r="J61" s="274"/>
      <c r="K61" s="98"/>
      <c r="L61" s="98"/>
      <c r="M61" s="98"/>
      <c r="N61" s="274"/>
      <c r="O61" s="98"/>
      <c r="P61" s="6"/>
      <c r="Q61" s="6"/>
    </row>
    <row r="62" spans="1:17">
      <c r="A62" s="6"/>
      <c r="B62" s="427">
        <v>62</v>
      </c>
      <c r="C62" s="8"/>
      <c r="D62" s="29">
        <v>510.9</v>
      </c>
      <c r="E62" s="9" t="s">
        <v>112</v>
      </c>
      <c r="F62" s="9"/>
      <c r="G62" s="9"/>
      <c r="H62" s="6"/>
      <c r="I62" s="98"/>
      <c r="J62" s="274"/>
      <c r="K62" s="98"/>
      <c r="L62" s="98"/>
      <c r="M62" s="98"/>
      <c r="N62" s="274"/>
      <c r="O62" s="98"/>
      <c r="P62" s="6"/>
      <c r="Q62" s="6"/>
    </row>
    <row r="63" spans="1:17">
      <c r="A63" s="6"/>
      <c r="B63" s="427">
        <v>63</v>
      </c>
      <c r="C63" s="8"/>
      <c r="D63" s="29"/>
      <c r="E63" s="9"/>
      <c r="F63" s="9"/>
      <c r="G63" s="9"/>
      <c r="H63" s="6"/>
      <c r="I63" s="98"/>
      <c r="J63" s="274"/>
      <c r="K63" s="98"/>
      <c r="L63" s="98"/>
      <c r="M63" s="98"/>
      <c r="N63" s="274"/>
      <c r="O63" s="98"/>
      <c r="P63" s="6"/>
      <c r="Q63" s="6"/>
    </row>
    <row r="64" spans="1:17">
      <c r="A64" s="6"/>
      <c r="B64" s="427">
        <v>64</v>
      </c>
      <c r="C64" s="8"/>
      <c r="D64" s="29"/>
      <c r="E64" s="9"/>
      <c r="F64" s="9"/>
      <c r="G64" s="9"/>
      <c r="H64" s="6"/>
      <c r="I64" s="98"/>
      <c r="J64" s="274"/>
      <c r="K64" s="98"/>
      <c r="L64" s="98"/>
      <c r="M64" s="98"/>
      <c r="N64" s="274"/>
      <c r="O64" s="98"/>
      <c r="P64" s="6"/>
      <c r="Q64" s="6"/>
    </row>
    <row r="65" spans="1:17">
      <c r="A65" s="6"/>
      <c r="B65" s="427">
        <v>65</v>
      </c>
      <c r="C65" s="8"/>
      <c r="D65" s="29"/>
      <c r="E65" s="9"/>
      <c r="F65" s="9"/>
      <c r="G65" s="9"/>
      <c r="H65" s="6"/>
      <c r="I65" s="98"/>
      <c r="J65" s="274"/>
      <c r="K65" s="98"/>
      <c r="L65" s="98"/>
      <c r="M65" s="98"/>
      <c r="N65" s="274"/>
      <c r="O65" s="98"/>
      <c r="P65" s="6"/>
      <c r="Q65" s="6"/>
    </row>
    <row r="66" spans="1:17">
      <c r="A66" s="6"/>
      <c r="B66" s="427">
        <v>66</v>
      </c>
      <c r="C66" s="76" t="s">
        <v>266</v>
      </c>
      <c r="D66" s="29"/>
      <c r="E66" s="9"/>
      <c r="F66" s="9"/>
      <c r="G66" s="9"/>
      <c r="H66" s="6"/>
      <c r="I66" s="89">
        <f>SUM(I57:I65)</f>
        <v>0</v>
      </c>
      <c r="J66" s="274"/>
      <c r="K66" s="89">
        <f>SUM(K57:K65)</f>
        <v>0</v>
      </c>
      <c r="L66" s="89">
        <f>SUM(L57:L65)</f>
        <v>0</v>
      </c>
      <c r="M66" s="89">
        <f>SUM(M57:M65)</f>
        <v>0</v>
      </c>
      <c r="N66" s="274"/>
      <c r="O66" s="89">
        <f>SUM(O57:O65)</f>
        <v>0</v>
      </c>
      <c r="P66" s="6"/>
      <c r="Q66" s="6"/>
    </row>
    <row r="67" spans="1:17">
      <c r="A67" s="6"/>
      <c r="B67" s="427">
        <v>67</v>
      </c>
      <c r="C67" s="8">
        <v>525</v>
      </c>
      <c r="D67" s="84" t="s">
        <v>221</v>
      </c>
      <c r="E67" s="15"/>
      <c r="F67" s="15"/>
      <c r="G67" s="9"/>
      <c r="H67" s="6"/>
      <c r="I67" s="94"/>
      <c r="J67" s="274"/>
      <c r="K67" s="94"/>
      <c r="L67" s="93"/>
      <c r="M67" s="93"/>
      <c r="N67" s="274"/>
      <c r="O67" s="93"/>
      <c r="P67" s="6"/>
      <c r="Q67" s="6"/>
    </row>
    <row r="68" spans="1:17">
      <c r="A68" s="6"/>
      <c r="B68" s="427">
        <v>68</v>
      </c>
      <c r="C68" s="8"/>
      <c r="D68" s="29">
        <v>525.1</v>
      </c>
      <c r="E68" s="9"/>
      <c r="F68" s="9"/>
      <c r="G68" s="9"/>
      <c r="H68" s="6"/>
      <c r="I68" s="98"/>
      <c r="J68" s="274"/>
      <c r="K68" s="98"/>
      <c r="L68" s="98"/>
      <c r="M68" s="98"/>
      <c r="N68" s="274"/>
      <c r="O68" s="98"/>
      <c r="P68" s="6"/>
      <c r="Q68" s="6"/>
    </row>
    <row r="69" spans="1:17">
      <c r="A69" s="6"/>
      <c r="B69" s="427">
        <v>69</v>
      </c>
      <c r="C69" s="8"/>
      <c r="D69" s="29">
        <v>525.20000000000005</v>
      </c>
      <c r="E69" s="9"/>
      <c r="F69" s="9"/>
      <c r="G69" s="9"/>
      <c r="H69" s="6"/>
      <c r="I69" s="98"/>
      <c r="J69" s="274"/>
      <c r="K69" s="98"/>
      <c r="L69" s="98"/>
      <c r="M69" s="98"/>
      <c r="N69" s="274"/>
      <c r="O69" s="98"/>
      <c r="P69" s="6"/>
      <c r="Q69" s="6"/>
    </row>
    <row r="70" spans="1:17">
      <c r="A70" s="6"/>
      <c r="B70" s="427">
        <v>70</v>
      </c>
      <c r="C70" s="8"/>
      <c r="D70" s="29">
        <v>525.29999999999995</v>
      </c>
      <c r="E70" s="9"/>
      <c r="F70" s="10"/>
      <c r="G70" s="10"/>
      <c r="H70" s="6"/>
      <c r="I70" s="98"/>
      <c r="J70" s="274"/>
      <c r="K70" s="98"/>
      <c r="L70" s="98"/>
      <c r="M70" s="98"/>
      <c r="N70" s="274"/>
      <c r="O70" s="98"/>
      <c r="P70" s="6"/>
      <c r="Q70" s="6"/>
    </row>
    <row r="71" spans="1:17">
      <c r="A71" s="6"/>
      <c r="B71" s="427">
        <v>71</v>
      </c>
      <c r="C71" s="8"/>
      <c r="D71" s="29">
        <v>525.4</v>
      </c>
      <c r="E71" s="9"/>
      <c r="F71" s="10"/>
      <c r="G71" s="10"/>
      <c r="H71" s="6"/>
      <c r="I71" s="98"/>
      <c r="J71" s="274"/>
      <c r="K71" s="98"/>
      <c r="L71" s="98"/>
      <c r="M71" s="98"/>
      <c r="N71" s="274"/>
      <c r="O71" s="98"/>
      <c r="P71" s="6"/>
      <c r="Q71" s="6"/>
    </row>
    <row r="72" spans="1:17">
      <c r="A72" s="6"/>
      <c r="B72" s="427">
        <v>72</v>
      </c>
      <c r="C72" s="8"/>
      <c r="D72" s="29">
        <v>525.5</v>
      </c>
      <c r="E72" s="9"/>
      <c r="F72" s="10"/>
      <c r="G72" s="10"/>
      <c r="H72" s="6"/>
      <c r="I72" s="98"/>
      <c r="J72" s="274"/>
      <c r="K72" s="98"/>
      <c r="L72" s="98"/>
      <c r="M72" s="98"/>
      <c r="N72" s="274"/>
      <c r="O72" s="98"/>
      <c r="P72" s="6"/>
      <c r="Q72" s="6"/>
    </row>
    <row r="73" spans="1:17">
      <c r="A73" s="6"/>
      <c r="B73" s="427">
        <v>73</v>
      </c>
      <c r="C73" s="8"/>
      <c r="D73" s="29">
        <v>525.9</v>
      </c>
      <c r="E73" s="9" t="s">
        <v>112</v>
      </c>
      <c r="F73" s="10"/>
      <c r="G73" s="10"/>
      <c r="H73" s="6"/>
      <c r="I73" s="98"/>
      <c r="J73" s="274"/>
      <c r="K73" s="98"/>
      <c r="L73" s="98"/>
      <c r="M73" s="98"/>
      <c r="N73" s="274"/>
      <c r="O73" s="98"/>
      <c r="P73" s="6"/>
      <c r="Q73" s="6"/>
    </row>
    <row r="74" spans="1:17">
      <c r="A74" s="6"/>
      <c r="B74" s="427">
        <v>74</v>
      </c>
      <c r="C74" s="8"/>
      <c r="D74" s="29"/>
      <c r="E74" s="9"/>
      <c r="F74" s="10"/>
      <c r="G74" s="10"/>
      <c r="H74" s="6"/>
      <c r="I74" s="98"/>
      <c r="J74" s="274"/>
      <c r="K74" s="98"/>
      <c r="L74" s="98"/>
      <c r="M74" s="98"/>
      <c r="N74" s="274"/>
      <c r="O74" s="98"/>
      <c r="P74" s="6"/>
      <c r="Q74" s="6"/>
    </row>
    <row r="75" spans="1:17">
      <c r="A75" s="6"/>
      <c r="B75" s="427">
        <v>75</v>
      </c>
      <c r="C75" s="8"/>
      <c r="D75" s="29"/>
      <c r="E75" s="9"/>
      <c r="F75" s="10"/>
      <c r="G75" s="10"/>
      <c r="H75" s="6"/>
      <c r="I75" s="98"/>
      <c r="J75" s="274"/>
      <c r="K75" s="98"/>
      <c r="L75" s="98"/>
      <c r="M75" s="98"/>
      <c r="N75" s="274"/>
      <c r="O75" s="98"/>
      <c r="P75" s="6"/>
      <c r="Q75" s="6"/>
    </row>
    <row r="76" spans="1:17">
      <c r="A76" s="6"/>
      <c r="B76" s="427">
        <v>76</v>
      </c>
      <c r="C76" s="8"/>
      <c r="D76" s="29"/>
      <c r="E76" s="9"/>
      <c r="F76" s="10"/>
      <c r="G76" s="10"/>
      <c r="H76" s="6"/>
      <c r="I76" s="98"/>
      <c r="J76" s="274"/>
      <c r="K76" s="98"/>
      <c r="L76" s="98"/>
      <c r="M76" s="98"/>
      <c r="N76" s="274"/>
      <c r="O76" s="98"/>
      <c r="P76" s="6"/>
      <c r="Q76" s="6"/>
    </row>
    <row r="77" spans="1:17">
      <c r="A77" s="6"/>
      <c r="B77" s="427">
        <v>77</v>
      </c>
      <c r="C77" s="76" t="s">
        <v>267</v>
      </c>
      <c r="D77" s="29"/>
      <c r="E77" s="9"/>
      <c r="G77" s="10"/>
      <c r="H77" s="6"/>
      <c r="I77" s="89">
        <f>SUM(I68:I76)</f>
        <v>0</v>
      </c>
      <c r="J77" s="274"/>
      <c r="K77" s="89">
        <f>SUM(K68:K76)</f>
        <v>0</v>
      </c>
      <c r="L77" s="89">
        <f>SUM(L68:L76)</f>
        <v>0</v>
      </c>
      <c r="M77" s="89">
        <f>SUM(M68:M76)</f>
        <v>0</v>
      </c>
      <c r="N77" s="274"/>
      <c r="O77" s="89">
        <f>SUM(O68:O76)</f>
        <v>0</v>
      </c>
      <c r="P77" s="6"/>
      <c r="Q77" s="6"/>
    </row>
    <row r="78" spans="1:17">
      <c r="A78" s="6"/>
      <c r="B78" s="427">
        <v>78</v>
      </c>
      <c r="C78" s="8">
        <v>530</v>
      </c>
      <c r="D78" s="84" t="s">
        <v>158</v>
      </c>
      <c r="E78" s="9"/>
      <c r="F78" s="10"/>
      <c r="G78" s="10"/>
      <c r="H78" s="6"/>
      <c r="I78" s="94"/>
      <c r="J78" s="274"/>
      <c r="K78" s="93"/>
      <c r="L78" s="93"/>
      <c r="M78" s="93"/>
      <c r="N78" s="274"/>
      <c r="O78" s="93"/>
      <c r="P78" s="6"/>
      <c r="Q78" s="6"/>
    </row>
    <row r="79" spans="1:17">
      <c r="A79" s="6"/>
      <c r="B79" s="427">
        <v>79</v>
      </c>
      <c r="C79" s="8"/>
      <c r="D79" s="29">
        <v>530.1</v>
      </c>
      <c r="E79" s="9"/>
      <c r="F79" s="10"/>
      <c r="G79" s="10"/>
      <c r="H79" s="6"/>
      <c r="I79" s="98"/>
      <c r="J79" s="274"/>
      <c r="K79" s="98"/>
      <c r="L79" s="98"/>
      <c r="M79" s="98"/>
      <c r="N79" s="274"/>
      <c r="O79" s="98"/>
      <c r="P79" s="6"/>
      <c r="Q79" s="6"/>
    </row>
    <row r="80" spans="1:17">
      <c r="A80" s="6"/>
      <c r="B80" s="427">
        <v>80</v>
      </c>
      <c r="C80" s="8"/>
      <c r="D80" s="29">
        <v>530.20000000000005</v>
      </c>
      <c r="E80" s="9"/>
      <c r="F80" s="10"/>
      <c r="G80" s="10"/>
      <c r="H80" s="6"/>
      <c r="I80" s="98"/>
      <c r="J80" s="274"/>
      <c r="K80" s="98"/>
      <c r="L80" s="98"/>
      <c r="M80" s="98"/>
      <c r="N80" s="274"/>
      <c r="O80" s="98"/>
      <c r="P80" s="6"/>
      <c r="Q80" s="6"/>
    </row>
    <row r="81" spans="1:17">
      <c r="A81" s="6"/>
      <c r="B81" s="427">
        <v>81</v>
      </c>
      <c r="C81" s="8"/>
      <c r="D81" s="29">
        <v>530.29999999999995</v>
      </c>
      <c r="E81" s="9"/>
      <c r="F81" s="10"/>
      <c r="G81" s="10"/>
      <c r="H81" s="6"/>
      <c r="I81" s="98"/>
      <c r="J81" s="274"/>
      <c r="K81" s="98"/>
      <c r="L81" s="98"/>
      <c r="M81" s="98"/>
      <c r="N81" s="274"/>
      <c r="O81" s="98"/>
      <c r="P81" s="6"/>
      <c r="Q81" s="6"/>
    </row>
    <row r="82" spans="1:17">
      <c r="A82" s="6"/>
      <c r="B82" s="427">
        <v>82</v>
      </c>
      <c r="C82" s="8"/>
      <c r="D82" s="29">
        <v>530.4</v>
      </c>
      <c r="E82" s="9"/>
      <c r="F82" s="10"/>
      <c r="G82" s="10"/>
      <c r="H82" s="6"/>
      <c r="I82" s="98"/>
      <c r="J82" s="274"/>
      <c r="K82" s="98"/>
      <c r="L82" s="98"/>
      <c r="M82" s="98"/>
      <c r="N82" s="274"/>
      <c r="O82" s="98"/>
      <c r="P82" s="6"/>
      <c r="Q82" s="6"/>
    </row>
    <row r="83" spans="1:17">
      <c r="A83" s="6"/>
      <c r="B83" s="427">
        <v>83</v>
      </c>
      <c r="C83" s="8"/>
      <c r="D83" s="29">
        <v>530.5</v>
      </c>
      <c r="E83" s="9"/>
      <c r="F83" s="10"/>
      <c r="G83" s="10"/>
      <c r="H83" s="6"/>
      <c r="I83" s="98"/>
      <c r="J83" s="274"/>
      <c r="K83" s="98"/>
      <c r="L83" s="98"/>
      <c r="M83" s="98"/>
      <c r="N83" s="274"/>
      <c r="O83" s="98"/>
      <c r="P83" s="6"/>
      <c r="Q83" s="6"/>
    </row>
    <row r="84" spans="1:17">
      <c r="A84" s="6"/>
      <c r="B84" s="427">
        <v>84</v>
      </c>
      <c r="C84" s="8"/>
      <c r="D84" s="29">
        <v>530.9</v>
      </c>
      <c r="E84" s="9" t="s">
        <v>112</v>
      </c>
      <c r="F84" s="10"/>
      <c r="G84" s="10"/>
      <c r="H84" s="6"/>
      <c r="I84" s="98"/>
      <c r="J84" s="274"/>
      <c r="K84" s="98"/>
      <c r="L84" s="98"/>
      <c r="M84" s="98"/>
      <c r="N84" s="274"/>
      <c r="O84" s="98"/>
      <c r="P84" s="6"/>
      <c r="Q84" s="6"/>
    </row>
    <row r="85" spans="1:17">
      <c r="A85" s="6"/>
      <c r="B85" s="427">
        <v>85</v>
      </c>
      <c r="C85" s="8"/>
      <c r="D85" s="29"/>
      <c r="E85" s="9"/>
      <c r="F85" s="10"/>
      <c r="G85" s="10"/>
      <c r="H85" s="6"/>
      <c r="I85" s="98"/>
      <c r="J85" s="274"/>
      <c r="K85" s="98"/>
      <c r="L85" s="98"/>
      <c r="M85" s="98"/>
      <c r="N85" s="274"/>
      <c r="O85" s="98"/>
      <c r="P85" s="6"/>
      <c r="Q85" s="6"/>
    </row>
    <row r="86" spans="1:17">
      <c r="A86" s="6"/>
      <c r="B86" s="427">
        <v>86</v>
      </c>
      <c r="C86" s="76" t="s">
        <v>268</v>
      </c>
      <c r="D86" s="29"/>
      <c r="E86" s="9"/>
      <c r="F86" s="10"/>
      <c r="G86" s="10"/>
      <c r="H86" s="6"/>
      <c r="I86" s="89">
        <f>SUM(I79:I85)</f>
        <v>0</v>
      </c>
      <c r="J86" s="274"/>
      <c r="K86" s="89">
        <f>SUM(K79:K85)</f>
        <v>0</v>
      </c>
      <c r="L86" s="89">
        <f>SUM(L79:L85)</f>
        <v>0</v>
      </c>
      <c r="M86" s="89">
        <f>SUM(M79:M85)</f>
        <v>0</v>
      </c>
      <c r="N86" s="274"/>
      <c r="O86" s="89">
        <f>SUM(O79:O85)</f>
        <v>0</v>
      </c>
      <c r="P86" s="6"/>
      <c r="Q86" s="6"/>
    </row>
    <row r="87" spans="1:17">
      <c r="A87" s="6"/>
      <c r="B87" s="427">
        <v>87</v>
      </c>
      <c r="C87" s="8">
        <v>535</v>
      </c>
      <c r="D87" s="83" t="s">
        <v>104</v>
      </c>
      <c r="E87" s="9"/>
      <c r="F87" s="10"/>
      <c r="G87" s="10"/>
      <c r="H87" s="6"/>
      <c r="I87" s="99"/>
      <c r="J87" s="274"/>
      <c r="K87" s="99"/>
      <c r="L87" s="99"/>
      <c r="M87" s="99"/>
      <c r="N87" s="274"/>
      <c r="O87" s="99"/>
      <c r="P87" s="6"/>
      <c r="Q87" s="6"/>
    </row>
    <row r="88" spans="1:17">
      <c r="A88" s="6"/>
      <c r="B88" s="427">
        <v>88</v>
      </c>
      <c r="C88" s="8"/>
      <c r="D88" s="82">
        <v>535.1</v>
      </c>
      <c r="E88" s="9"/>
      <c r="F88" s="10"/>
      <c r="G88" s="10"/>
      <c r="H88" s="6"/>
      <c r="I88" s="98"/>
      <c r="J88" s="274"/>
      <c r="K88" s="98"/>
      <c r="L88" s="98"/>
      <c r="M88" s="98"/>
      <c r="N88" s="274"/>
      <c r="O88" s="98"/>
      <c r="P88" s="6"/>
      <c r="Q88" s="6"/>
    </row>
    <row r="89" spans="1:17">
      <c r="A89" s="6"/>
      <c r="B89" s="427">
        <v>89</v>
      </c>
      <c r="C89" s="8"/>
      <c r="D89" s="82">
        <v>535.20000000000005</v>
      </c>
      <c r="E89" s="9"/>
      <c r="F89" s="10"/>
      <c r="G89" s="10"/>
      <c r="H89" s="6"/>
      <c r="I89" s="98"/>
      <c r="J89" s="274"/>
      <c r="K89" s="98"/>
      <c r="L89" s="98"/>
      <c r="M89" s="98"/>
      <c r="N89" s="274"/>
      <c r="O89" s="98"/>
      <c r="P89" s="6"/>
      <c r="Q89" s="6"/>
    </row>
    <row r="90" spans="1:17">
      <c r="A90" s="6"/>
      <c r="B90" s="427">
        <v>90</v>
      </c>
      <c r="C90" s="8"/>
      <c r="D90" s="82">
        <v>535.29999999999995</v>
      </c>
      <c r="E90" s="9"/>
      <c r="F90" s="10"/>
      <c r="G90" s="10"/>
      <c r="H90" s="6"/>
      <c r="I90" s="98"/>
      <c r="J90" s="274"/>
      <c r="K90" s="98"/>
      <c r="L90" s="98"/>
      <c r="M90" s="98"/>
      <c r="N90" s="274"/>
      <c r="O90" s="98"/>
      <c r="P90" s="6"/>
      <c r="Q90" s="6"/>
    </row>
    <row r="91" spans="1:17">
      <c r="A91" s="6"/>
      <c r="B91" s="427">
        <v>91</v>
      </c>
      <c r="C91" s="8"/>
      <c r="D91" s="82">
        <v>535.4</v>
      </c>
      <c r="E91" s="9"/>
      <c r="F91" s="10"/>
      <c r="G91" s="10"/>
      <c r="H91" s="6"/>
      <c r="I91" s="98"/>
      <c r="J91" s="274"/>
      <c r="K91" s="98"/>
      <c r="L91" s="98"/>
      <c r="M91" s="98"/>
      <c r="N91" s="274"/>
      <c r="O91" s="98"/>
      <c r="P91" s="6"/>
      <c r="Q91" s="6"/>
    </row>
    <row r="92" spans="1:17">
      <c r="A92" s="6"/>
      <c r="B92" s="427">
        <v>92</v>
      </c>
      <c r="C92" s="8"/>
      <c r="D92" s="82">
        <v>535.5</v>
      </c>
      <c r="E92" s="9"/>
      <c r="F92" s="10"/>
      <c r="G92" s="10"/>
      <c r="H92" s="6"/>
      <c r="I92" s="98"/>
      <c r="J92" s="274"/>
      <c r="K92" s="98"/>
      <c r="L92" s="98"/>
      <c r="M92" s="98"/>
      <c r="N92" s="274"/>
      <c r="O92" s="98"/>
      <c r="P92" s="6"/>
      <c r="Q92" s="6"/>
    </row>
    <row r="93" spans="1:17">
      <c r="A93" s="6"/>
      <c r="B93" s="427">
        <v>93</v>
      </c>
      <c r="C93" s="8"/>
      <c r="D93" s="29">
        <v>535.9</v>
      </c>
      <c r="E93" s="9" t="s">
        <v>112</v>
      </c>
      <c r="F93" s="10"/>
      <c r="G93" s="10"/>
      <c r="H93" s="6"/>
      <c r="I93" s="98"/>
      <c r="J93" s="274"/>
      <c r="K93" s="98"/>
      <c r="L93" s="98"/>
      <c r="M93" s="98"/>
      <c r="N93" s="274"/>
      <c r="O93" s="98"/>
      <c r="P93" s="6"/>
      <c r="Q93" s="6"/>
    </row>
    <row r="94" spans="1:17">
      <c r="A94" s="6"/>
      <c r="B94" s="427">
        <v>94</v>
      </c>
      <c r="C94" s="8"/>
      <c r="D94" s="29"/>
      <c r="E94" s="9"/>
      <c r="F94" s="10"/>
      <c r="G94" s="10"/>
      <c r="H94" s="6"/>
      <c r="I94" s="98"/>
      <c r="J94" s="274"/>
      <c r="K94" s="98"/>
      <c r="L94" s="98"/>
      <c r="M94" s="98"/>
      <c r="N94" s="274"/>
      <c r="O94" s="98"/>
      <c r="P94" s="6"/>
      <c r="Q94" s="6"/>
    </row>
    <row r="95" spans="1:17">
      <c r="A95" s="6"/>
      <c r="B95" s="427">
        <v>95</v>
      </c>
      <c r="C95" s="76" t="s">
        <v>269</v>
      </c>
      <c r="D95" s="29"/>
      <c r="E95" s="9"/>
      <c r="F95" s="10"/>
      <c r="G95" s="10"/>
      <c r="H95" s="6"/>
      <c r="I95" s="89">
        <f>SUM(I88:I94)</f>
        <v>0</v>
      </c>
      <c r="J95" s="274"/>
      <c r="K95" s="89">
        <f>SUM(K88:K94)</f>
        <v>0</v>
      </c>
      <c r="L95" s="89">
        <f>SUM(L88:L94)</f>
        <v>0</v>
      </c>
      <c r="M95" s="89">
        <f>SUM(M88:M94)</f>
        <v>0</v>
      </c>
      <c r="N95" s="274"/>
      <c r="O95" s="89">
        <f>SUM(O88:O94)</f>
        <v>0</v>
      </c>
      <c r="P95" s="6"/>
      <c r="Q95" s="6"/>
    </row>
    <row r="96" spans="1:17">
      <c r="A96" s="6"/>
      <c r="B96" s="427">
        <v>96</v>
      </c>
      <c r="C96" s="8">
        <v>545</v>
      </c>
      <c r="D96" s="84" t="s">
        <v>222</v>
      </c>
      <c r="E96" s="9"/>
      <c r="F96" s="10"/>
      <c r="G96" s="10"/>
      <c r="H96" s="6"/>
      <c r="I96" s="91"/>
      <c r="J96" s="274"/>
      <c r="K96" s="93"/>
      <c r="L96" s="93"/>
      <c r="M96" s="93"/>
      <c r="N96" s="274"/>
      <c r="O96" s="93"/>
      <c r="P96" s="6"/>
      <c r="Q96" s="6"/>
    </row>
    <row r="97" spans="1:17">
      <c r="A97" s="6"/>
      <c r="B97" s="427">
        <v>97</v>
      </c>
      <c r="C97" s="8"/>
      <c r="D97" s="29">
        <v>545.1</v>
      </c>
      <c r="E97" s="9" t="s">
        <v>160</v>
      </c>
      <c r="F97" s="10"/>
      <c r="G97" s="10"/>
      <c r="H97" s="6"/>
      <c r="I97" s="94"/>
      <c r="J97" s="274"/>
      <c r="K97" s="93"/>
      <c r="L97" s="93"/>
      <c r="M97" s="93"/>
      <c r="N97" s="274"/>
      <c r="O97" s="93"/>
      <c r="P97" s="6"/>
      <c r="Q97" s="6"/>
    </row>
    <row r="98" spans="1:17">
      <c r="A98" s="6"/>
      <c r="B98" s="427">
        <v>98</v>
      </c>
      <c r="C98" s="8"/>
      <c r="D98" s="29"/>
      <c r="E98" s="19">
        <v>545.11</v>
      </c>
      <c r="F98" s="10"/>
      <c r="G98" s="10"/>
      <c r="H98" s="6"/>
      <c r="I98" s="98"/>
      <c r="J98" s="274"/>
      <c r="K98" s="98"/>
      <c r="L98" s="98"/>
      <c r="M98" s="98"/>
      <c r="N98" s="274"/>
      <c r="O98" s="98"/>
      <c r="P98" s="6"/>
      <c r="Q98" s="6"/>
    </row>
    <row r="99" spans="1:17">
      <c r="A99" s="6"/>
      <c r="B99" s="427">
        <v>99</v>
      </c>
      <c r="C99" s="8"/>
      <c r="D99" s="29"/>
      <c r="E99" s="19">
        <v>545.12</v>
      </c>
      <c r="F99" s="10"/>
      <c r="G99" s="10"/>
      <c r="H99" s="6"/>
      <c r="I99" s="98"/>
      <c r="J99" s="274"/>
      <c r="K99" s="98"/>
      <c r="L99" s="98"/>
      <c r="M99" s="98"/>
      <c r="N99" s="274"/>
      <c r="O99" s="98"/>
      <c r="P99" s="6"/>
      <c r="Q99" s="6"/>
    </row>
    <row r="100" spans="1:17">
      <c r="A100" s="6"/>
      <c r="B100" s="427">
        <v>100</v>
      </c>
      <c r="C100" s="8"/>
      <c r="D100" s="29"/>
      <c r="E100" s="19">
        <v>545.13</v>
      </c>
      <c r="F100" s="10"/>
      <c r="G100" s="10"/>
      <c r="H100" s="6"/>
      <c r="I100" s="98"/>
      <c r="J100" s="274"/>
      <c r="K100" s="98"/>
      <c r="L100" s="98"/>
      <c r="M100" s="98"/>
      <c r="N100" s="274"/>
      <c r="O100" s="98"/>
      <c r="P100" s="6"/>
      <c r="Q100" s="6"/>
    </row>
    <row r="101" spans="1:17">
      <c r="A101" s="6"/>
      <c r="B101" s="427">
        <v>101</v>
      </c>
      <c r="C101" s="8"/>
      <c r="D101" s="29"/>
      <c r="E101" s="19">
        <v>545.14</v>
      </c>
      <c r="F101" s="10"/>
      <c r="G101" s="10"/>
      <c r="H101" s="6"/>
      <c r="I101" s="98"/>
      <c r="J101" s="274"/>
      <c r="K101" s="98"/>
      <c r="L101" s="98"/>
      <c r="M101" s="98"/>
      <c r="N101" s="274"/>
      <c r="O101" s="98"/>
      <c r="P101" s="6"/>
      <c r="Q101" s="6"/>
    </row>
    <row r="102" spans="1:17">
      <c r="A102" s="6"/>
      <c r="B102" s="427">
        <v>102</v>
      </c>
      <c r="C102" s="8"/>
      <c r="D102" s="29"/>
      <c r="E102" s="19">
        <v>545.15</v>
      </c>
      <c r="F102" s="10"/>
      <c r="G102" s="10"/>
      <c r="H102" s="6"/>
      <c r="I102" s="98"/>
      <c r="J102" s="274"/>
      <c r="K102" s="98"/>
      <c r="L102" s="98"/>
      <c r="M102" s="98"/>
      <c r="N102" s="274"/>
      <c r="O102" s="98"/>
      <c r="P102" s="6"/>
      <c r="Q102" s="6"/>
    </row>
    <row r="103" spans="1:17">
      <c r="A103" s="6"/>
      <c r="B103" s="427">
        <v>103</v>
      </c>
      <c r="C103" s="8"/>
      <c r="D103" s="29"/>
      <c r="E103" s="19">
        <v>545.19000000000005</v>
      </c>
      <c r="F103" s="10" t="s">
        <v>112</v>
      </c>
      <c r="G103" s="10"/>
      <c r="H103" s="6"/>
      <c r="I103" s="98"/>
      <c r="J103" s="274"/>
      <c r="K103" s="98"/>
      <c r="L103" s="98"/>
      <c r="M103" s="98"/>
      <c r="N103" s="274"/>
      <c r="O103" s="98"/>
      <c r="P103" s="6"/>
      <c r="Q103" s="6"/>
    </row>
    <row r="104" spans="1:17">
      <c r="A104" s="6"/>
      <c r="B104" s="427">
        <v>104</v>
      </c>
      <c r="C104" s="8"/>
      <c r="D104" s="29">
        <v>545.20000000000005</v>
      </c>
      <c r="E104" s="9"/>
      <c r="F104" s="10"/>
      <c r="G104" s="10"/>
      <c r="H104" s="6"/>
      <c r="I104" s="98"/>
      <c r="J104" s="274"/>
      <c r="K104" s="98"/>
      <c r="L104" s="98"/>
      <c r="M104" s="98"/>
      <c r="N104" s="274"/>
      <c r="O104" s="98"/>
      <c r="P104" s="6"/>
      <c r="Q104" s="6"/>
    </row>
    <row r="105" spans="1:17">
      <c r="A105" s="6"/>
      <c r="B105" s="427">
        <v>105</v>
      </c>
      <c r="C105" s="8"/>
      <c r="D105" s="29">
        <v>545.29999999999995</v>
      </c>
      <c r="E105" s="9" t="s">
        <v>64</v>
      </c>
      <c r="F105" s="10"/>
      <c r="G105" s="10"/>
      <c r="H105" s="6"/>
      <c r="I105" s="98"/>
      <c r="J105" s="274"/>
      <c r="K105" s="98"/>
      <c r="L105" s="98"/>
      <c r="M105" s="98"/>
      <c r="N105" s="274"/>
      <c r="O105" s="98"/>
      <c r="P105" s="6"/>
      <c r="Q105" s="6"/>
    </row>
    <row r="106" spans="1:17">
      <c r="A106" s="6"/>
      <c r="B106" s="427">
        <v>106</v>
      </c>
      <c r="C106" s="8"/>
      <c r="D106" s="29">
        <v>545.4</v>
      </c>
      <c r="E106" s="9"/>
      <c r="F106" s="10"/>
      <c r="G106" s="10"/>
      <c r="H106" s="6"/>
      <c r="I106" s="98"/>
      <c r="J106" s="274"/>
      <c r="K106" s="98"/>
      <c r="L106" s="98"/>
      <c r="M106" s="98"/>
      <c r="N106" s="274"/>
      <c r="O106" s="98"/>
      <c r="P106" s="6"/>
      <c r="Q106" s="6"/>
    </row>
    <row r="107" spans="1:17">
      <c r="A107" s="6"/>
      <c r="B107" s="427">
        <v>107</v>
      </c>
      <c r="C107" s="8"/>
      <c r="D107" s="29">
        <v>545.5</v>
      </c>
      <c r="E107" s="9"/>
      <c r="F107" s="10"/>
      <c r="G107" s="10"/>
      <c r="H107" s="6"/>
      <c r="I107" s="98"/>
      <c r="J107" s="274"/>
      <c r="K107" s="98"/>
      <c r="L107" s="98"/>
      <c r="M107" s="98"/>
      <c r="N107" s="274"/>
      <c r="O107" s="98"/>
      <c r="P107" s="6"/>
      <c r="Q107" s="6"/>
    </row>
    <row r="108" spans="1:17">
      <c r="A108" s="6"/>
      <c r="B108" s="427">
        <v>108</v>
      </c>
      <c r="C108" s="8"/>
      <c r="D108" s="29">
        <v>545.9</v>
      </c>
      <c r="E108" s="9" t="s">
        <v>112</v>
      </c>
      <c r="F108" s="10"/>
      <c r="G108" s="10"/>
      <c r="H108" s="6"/>
      <c r="I108" s="98"/>
      <c r="J108" s="274"/>
      <c r="K108" s="98"/>
      <c r="L108" s="98"/>
      <c r="M108" s="98"/>
      <c r="N108" s="274"/>
      <c r="O108" s="98"/>
      <c r="P108" s="6"/>
      <c r="Q108" s="6"/>
    </row>
    <row r="109" spans="1:17">
      <c r="A109" s="6"/>
      <c r="B109" s="427">
        <v>109</v>
      </c>
      <c r="C109" s="76" t="s">
        <v>270</v>
      </c>
      <c r="D109" s="29"/>
      <c r="E109" s="9"/>
      <c r="F109" s="10"/>
      <c r="G109" s="10"/>
      <c r="H109" s="6"/>
      <c r="I109" s="89">
        <f>SUM(I98:I108)</f>
        <v>0</v>
      </c>
      <c r="J109" s="274"/>
      <c r="K109" s="89">
        <f>SUM(K98:K108)</f>
        <v>0</v>
      </c>
      <c r="L109" s="89">
        <f>SUM(L98:L108)</f>
        <v>0</v>
      </c>
      <c r="M109" s="89">
        <f>SUM(M98:M108)</f>
        <v>0</v>
      </c>
      <c r="N109" s="274"/>
      <c r="O109" s="89">
        <f>SUM(O98:O108)</f>
        <v>0</v>
      </c>
      <c r="P109" s="6"/>
      <c r="Q109" s="6"/>
    </row>
    <row r="110" spans="1:17">
      <c r="A110" s="6"/>
      <c r="B110" s="427">
        <v>110</v>
      </c>
      <c r="C110" s="8">
        <v>550</v>
      </c>
      <c r="D110" s="83" t="s">
        <v>161</v>
      </c>
      <c r="E110" s="9"/>
      <c r="F110" s="10"/>
      <c r="G110" s="10"/>
      <c r="H110" s="6"/>
      <c r="I110" s="91"/>
      <c r="J110" s="274"/>
      <c r="K110" s="93"/>
      <c r="L110" s="93"/>
      <c r="M110" s="93"/>
      <c r="N110" s="274"/>
      <c r="O110" s="93"/>
      <c r="P110" s="6"/>
      <c r="Q110" s="6"/>
    </row>
    <row r="111" spans="1:17">
      <c r="A111" s="6"/>
      <c r="B111" s="427">
        <v>111</v>
      </c>
      <c r="C111" s="8"/>
      <c r="D111" s="29">
        <v>550.1</v>
      </c>
      <c r="E111" s="9" t="s">
        <v>232</v>
      </c>
      <c r="F111" s="10"/>
      <c r="G111" s="10"/>
      <c r="H111" s="6"/>
      <c r="I111" s="98"/>
      <c r="J111" s="274"/>
      <c r="K111" s="98"/>
      <c r="L111" s="98"/>
      <c r="M111" s="98"/>
      <c r="N111" s="274"/>
      <c r="O111" s="98"/>
      <c r="P111" s="6"/>
      <c r="Q111" s="6"/>
    </row>
    <row r="112" spans="1:17">
      <c r="A112" s="6"/>
      <c r="B112" s="427">
        <v>112</v>
      </c>
      <c r="C112" s="8"/>
      <c r="D112" s="29">
        <v>550.20000000000005</v>
      </c>
      <c r="E112" s="9" t="s">
        <v>226</v>
      </c>
      <c r="F112" s="10"/>
      <c r="G112" s="10"/>
      <c r="H112" s="6"/>
      <c r="I112" s="98"/>
      <c r="J112" s="274"/>
      <c r="K112" s="98"/>
      <c r="L112" s="98"/>
      <c r="M112" s="98"/>
      <c r="N112" s="274"/>
      <c r="O112" s="98"/>
      <c r="P112" s="6"/>
      <c r="Q112" s="6"/>
    </row>
    <row r="113" spans="1:17">
      <c r="A113" s="6"/>
      <c r="B113" s="427">
        <v>113</v>
      </c>
      <c r="C113" s="8"/>
      <c r="D113" s="29">
        <v>550.29999999999995</v>
      </c>
      <c r="E113" s="9" t="s">
        <v>227</v>
      </c>
      <c r="F113" s="10"/>
      <c r="G113" s="10"/>
      <c r="H113" s="6"/>
      <c r="I113" s="98"/>
      <c r="J113" s="274"/>
      <c r="K113" s="98"/>
      <c r="L113" s="98"/>
      <c r="M113" s="98"/>
      <c r="N113" s="274"/>
      <c r="O113" s="98"/>
      <c r="P113" s="6"/>
      <c r="Q113" s="6"/>
    </row>
    <row r="114" spans="1:17">
      <c r="A114" s="6"/>
      <c r="B114" s="427">
        <v>114</v>
      </c>
      <c r="C114" s="8"/>
      <c r="D114" s="29">
        <v>550.4</v>
      </c>
      <c r="E114" s="9"/>
      <c r="F114" s="10"/>
      <c r="G114" s="10"/>
      <c r="H114" s="6"/>
      <c r="I114" s="98"/>
      <c r="J114" s="274"/>
      <c r="K114" s="98"/>
      <c r="L114" s="98"/>
      <c r="M114" s="98"/>
      <c r="N114" s="274"/>
      <c r="O114" s="98"/>
      <c r="P114" s="6"/>
      <c r="Q114" s="6"/>
    </row>
    <row r="115" spans="1:17">
      <c r="A115" s="6"/>
      <c r="B115" s="427">
        <v>115</v>
      </c>
      <c r="C115" s="8"/>
      <c r="D115" s="29">
        <v>550.5</v>
      </c>
      <c r="E115" s="9" t="s">
        <v>67</v>
      </c>
      <c r="F115" s="10"/>
      <c r="G115" s="10"/>
      <c r="H115" s="6"/>
      <c r="I115" s="98"/>
      <c r="J115" s="274"/>
      <c r="K115" s="98"/>
      <c r="L115" s="98"/>
      <c r="M115" s="98"/>
      <c r="N115" s="274"/>
      <c r="O115" s="98"/>
      <c r="P115" s="6"/>
      <c r="Q115" s="6"/>
    </row>
    <row r="116" spans="1:17">
      <c r="A116" s="6"/>
      <c r="B116" s="427">
        <v>116</v>
      </c>
      <c r="C116" s="8"/>
      <c r="D116" s="29">
        <v>550.6</v>
      </c>
      <c r="E116" s="9"/>
      <c r="F116" s="10"/>
      <c r="G116" s="10"/>
      <c r="H116" s="6"/>
      <c r="I116" s="98"/>
      <c r="J116" s="274"/>
      <c r="K116" s="98"/>
      <c r="L116" s="98"/>
      <c r="M116" s="98"/>
      <c r="N116" s="274"/>
      <c r="O116" s="98"/>
      <c r="P116" s="6"/>
      <c r="Q116" s="6"/>
    </row>
    <row r="117" spans="1:17">
      <c r="A117" s="6"/>
      <c r="B117" s="427">
        <v>117</v>
      </c>
      <c r="C117" s="8"/>
      <c r="D117" s="29">
        <v>550.70000000000005</v>
      </c>
      <c r="E117" s="9"/>
      <c r="F117" s="10"/>
      <c r="G117" s="10"/>
      <c r="H117" s="6"/>
      <c r="I117" s="98"/>
      <c r="J117" s="274"/>
      <c r="K117" s="98"/>
      <c r="L117" s="98"/>
      <c r="M117" s="98"/>
      <c r="N117" s="274"/>
      <c r="O117" s="98"/>
      <c r="P117" s="6"/>
      <c r="Q117" s="6"/>
    </row>
    <row r="118" spans="1:17">
      <c r="A118" s="6"/>
      <c r="B118" s="427">
        <v>118</v>
      </c>
      <c r="C118" s="8"/>
      <c r="D118" s="29">
        <v>550.79999999999995</v>
      </c>
      <c r="E118" s="9"/>
      <c r="F118" s="10"/>
      <c r="G118" s="10"/>
      <c r="H118" s="6"/>
      <c r="I118" s="98"/>
      <c r="J118" s="274"/>
      <c r="K118" s="98"/>
      <c r="L118" s="98"/>
      <c r="M118" s="98"/>
      <c r="N118" s="274"/>
      <c r="O118" s="98"/>
      <c r="P118" s="6"/>
      <c r="Q118" s="6"/>
    </row>
    <row r="119" spans="1:17">
      <c r="A119" s="6"/>
      <c r="B119" s="427">
        <v>119</v>
      </c>
      <c r="C119" s="8"/>
      <c r="D119" s="29">
        <v>550.9</v>
      </c>
      <c r="E119" s="9" t="s">
        <v>156</v>
      </c>
      <c r="F119" s="10"/>
      <c r="G119" s="10"/>
      <c r="H119" s="6"/>
      <c r="I119" s="98"/>
      <c r="J119" s="274"/>
      <c r="K119" s="98"/>
      <c r="L119" s="98"/>
      <c r="M119" s="98"/>
      <c r="N119" s="274"/>
      <c r="O119" s="98"/>
      <c r="P119" s="6"/>
      <c r="Q119" s="6"/>
    </row>
    <row r="120" spans="1:17">
      <c r="A120" s="6"/>
      <c r="B120" s="427">
        <v>120</v>
      </c>
      <c r="C120" s="8"/>
      <c r="D120" s="29"/>
      <c r="E120" s="9"/>
      <c r="F120" s="10"/>
      <c r="G120" s="10"/>
      <c r="H120" s="6"/>
      <c r="I120" s="98"/>
      <c r="J120" s="274"/>
      <c r="K120" s="98"/>
      <c r="L120" s="98"/>
      <c r="M120" s="98"/>
      <c r="N120" s="274"/>
      <c r="O120" s="98"/>
      <c r="P120" s="6"/>
      <c r="Q120" s="6"/>
    </row>
    <row r="121" spans="1:17">
      <c r="A121" s="6"/>
      <c r="B121" s="427">
        <v>121</v>
      </c>
      <c r="C121" s="76" t="s">
        <v>271</v>
      </c>
      <c r="D121" s="29"/>
      <c r="E121" s="9"/>
      <c r="F121" s="10"/>
      <c r="G121" s="10"/>
      <c r="H121" s="6"/>
      <c r="I121" s="89">
        <f>SUM(I111:I120)</f>
        <v>0</v>
      </c>
      <c r="J121" s="274"/>
      <c r="K121" s="89">
        <f>SUM(K111:K120)</f>
        <v>0</v>
      </c>
      <c r="L121" s="89">
        <f>SUM(L111:L120)</f>
        <v>0</v>
      </c>
      <c r="M121" s="89">
        <f>SUM(M111:M120)</f>
        <v>0</v>
      </c>
      <c r="N121" s="274"/>
      <c r="O121" s="89">
        <f>SUM(O111:O120)</f>
        <v>0</v>
      </c>
      <c r="P121" s="6"/>
      <c r="Q121" s="6"/>
    </row>
    <row r="122" spans="1:17">
      <c r="A122" s="6"/>
      <c r="B122" s="427">
        <v>122</v>
      </c>
      <c r="C122" s="8">
        <v>555</v>
      </c>
      <c r="D122" s="83" t="s">
        <v>162</v>
      </c>
      <c r="E122" s="9"/>
      <c r="F122" s="10"/>
      <c r="G122" s="10"/>
      <c r="H122" s="6"/>
      <c r="I122" s="99"/>
      <c r="J122" s="274"/>
      <c r="K122" s="93"/>
      <c r="L122" s="93"/>
      <c r="M122" s="93"/>
      <c r="N122" s="274"/>
      <c r="O122" s="93"/>
      <c r="P122" s="6"/>
      <c r="Q122" s="6"/>
    </row>
    <row r="123" spans="1:17">
      <c r="A123" s="6"/>
      <c r="B123" s="427">
        <v>123</v>
      </c>
      <c r="C123" s="8"/>
      <c r="D123" s="29">
        <v>555.04999999999995</v>
      </c>
      <c r="E123" s="10" t="s">
        <v>163</v>
      </c>
      <c r="G123" s="10"/>
      <c r="H123" s="6"/>
      <c r="I123" s="98"/>
      <c r="J123" s="274"/>
      <c r="K123" s="98"/>
      <c r="L123" s="98"/>
      <c r="M123" s="98"/>
      <c r="N123" s="274"/>
      <c r="O123" s="98"/>
      <c r="P123" s="6"/>
      <c r="Q123" s="6"/>
    </row>
    <row r="124" spans="1:17">
      <c r="A124" s="6"/>
      <c r="B124" s="427">
        <v>124</v>
      </c>
      <c r="C124" s="8"/>
      <c r="D124" s="29">
        <v>555.1</v>
      </c>
      <c r="E124" s="10" t="s">
        <v>164</v>
      </c>
      <c r="G124" s="10"/>
      <c r="H124" s="6"/>
      <c r="I124" s="98"/>
      <c r="J124" s="274"/>
      <c r="K124" s="98"/>
      <c r="L124" s="98"/>
      <c r="M124" s="98"/>
      <c r="N124" s="274"/>
      <c r="O124" s="98"/>
      <c r="P124" s="6"/>
      <c r="Q124" s="6"/>
    </row>
    <row r="125" spans="1:17">
      <c r="A125" s="6"/>
      <c r="B125" s="427">
        <v>125</v>
      </c>
      <c r="C125" s="8"/>
      <c r="D125" s="29">
        <v>555.15</v>
      </c>
      <c r="E125" s="10" t="s">
        <v>165</v>
      </c>
      <c r="G125" s="10"/>
      <c r="H125" s="6"/>
      <c r="I125" s="98"/>
      <c r="J125" s="274"/>
      <c r="K125" s="98"/>
      <c r="L125" s="98"/>
      <c r="M125" s="98"/>
      <c r="N125" s="274"/>
      <c r="O125" s="98"/>
      <c r="P125" s="6"/>
      <c r="Q125" s="6"/>
    </row>
    <row r="126" spans="1:17">
      <c r="A126" s="6"/>
      <c r="B126" s="427">
        <v>126</v>
      </c>
      <c r="C126" s="8"/>
      <c r="D126" s="29">
        <v>555.20000000000005</v>
      </c>
      <c r="E126" s="10" t="s">
        <v>166</v>
      </c>
      <c r="G126" s="10"/>
      <c r="H126" s="6"/>
      <c r="I126" s="98"/>
      <c r="J126" s="274"/>
      <c r="K126" s="98"/>
      <c r="L126" s="98"/>
      <c r="M126" s="98"/>
      <c r="N126" s="274"/>
      <c r="O126" s="98"/>
      <c r="P126" s="6"/>
      <c r="Q126" s="6"/>
    </row>
    <row r="127" spans="1:17">
      <c r="A127" s="6"/>
      <c r="B127" s="427">
        <v>127</v>
      </c>
      <c r="C127" s="8"/>
      <c r="D127" s="29">
        <v>555.25</v>
      </c>
      <c r="E127" s="10" t="s">
        <v>167</v>
      </c>
      <c r="G127" s="10"/>
      <c r="H127" s="6"/>
      <c r="I127" s="98"/>
      <c r="J127" s="274"/>
      <c r="K127" s="98"/>
      <c r="L127" s="98"/>
      <c r="M127" s="98"/>
      <c r="N127" s="274"/>
      <c r="O127" s="98"/>
      <c r="P127" s="6"/>
      <c r="Q127" s="6"/>
    </row>
    <row r="128" spans="1:17">
      <c r="A128" s="6"/>
      <c r="B128" s="427">
        <v>128</v>
      </c>
      <c r="C128" s="8"/>
      <c r="D128" s="29">
        <v>555.29999999999995</v>
      </c>
      <c r="E128" s="10" t="s">
        <v>233</v>
      </c>
      <c r="G128" s="10"/>
      <c r="H128" s="6"/>
      <c r="I128" s="98"/>
      <c r="J128" s="274"/>
      <c r="K128" s="98"/>
      <c r="L128" s="98"/>
      <c r="M128" s="98"/>
      <c r="N128" s="274"/>
      <c r="O128" s="98"/>
      <c r="P128" s="6"/>
      <c r="Q128" s="6"/>
    </row>
    <row r="129" spans="1:17">
      <c r="A129" s="6"/>
      <c r="B129" s="427">
        <v>129</v>
      </c>
      <c r="C129" s="8"/>
      <c r="D129" s="29">
        <v>555.35</v>
      </c>
      <c r="E129" s="10"/>
      <c r="G129" s="10"/>
      <c r="H129" s="6"/>
      <c r="I129" s="98"/>
      <c r="J129" s="274"/>
      <c r="K129" s="98"/>
      <c r="L129" s="98"/>
      <c r="M129" s="98"/>
      <c r="N129" s="274"/>
      <c r="O129" s="98"/>
      <c r="P129" s="6"/>
      <c r="Q129" s="6"/>
    </row>
    <row r="130" spans="1:17">
      <c r="A130" s="6"/>
      <c r="B130" s="427">
        <v>130</v>
      </c>
      <c r="C130" s="8"/>
      <c r="D130" s="29">
        <v>555.4</v>
      </c>
      <c r="E130" s="10"/>
      <c r="G130" s="10"/>
      <c r="H130" s="6"/>
      <c r="I130" s="98"/>
      <c r="J130" s="274"/>
      <c r="K130" s="98"/>
      <c r="L130" s="98"/>
      <c r="M130" s="98"/>
      <c r="N130" s="274"/>
      <c r="O130" s="98"/>
      <c r="P130" s="6"/>
      <c r="Q130" s="6"/>
    </row>
    <row r="131" spans="1:17">
      <c r="A131" s="6"/>
      <c r="B131" s="427">
        <v>131</v>
      </c>
      <c r="C131" s="8"/>
      <c r="D131" s="29">
        <v>555.45000000000005</v>
      </c>
      <c r="E131" s="10"/>
      <c r="G131" s="10"/>
      <c r="H131" s="6"/>
      <c r="I131" s="98"/>
      <c r="J131" s="274"/>
      <c r="K131" s="98"/>
      <c r="L131" s="98"/>
      <c r="M131" s="98"/>
      <c r="N131" s="274"/>
      <c r="O131" s="98"/>
      <c r="P131" s="6"/>
      <c r="Q131" s="6"/>
    </row>
    <row r="132" spans="1:17">
      <c r="A132" s="6"/>
      <c r="B132" s="427">
        <v>132</v>
      </c>
      <c r="C132" s="8"/>
      <c r="D132" s="29">
        <v>555.5</v>
      </c>
      <c r="E132" s="16"/>
      <c r="G132" s="10"/>
      <c r="H132" s="6"/>
      <c r="I132" s="98"/>
      <c r="J132" s="274"/>
      <c r="K132" s="98"/>
      <c r="L132" s="98"/>
      <c r="M132" s="98"/>
      <c r="N132" s="274"/>
      <c r="O132" s="98"/>
      <c r="P132" s="6"/>
      <c r="Q132" s="6"/>
    </row>
    <row r="133" spans="1:17">
      <c r="A133" s="6"/>
      <c r="B133" s="427">
        <v>133</v>
      </c>
      <c r="C133" s="8"/>
      <c r="D133" s="29">
        <v>555.54999999999995</v>
      </c>
      <c r="E133" s="10"/>
      <c r="G133" s="10"/>
      <c r="H133" s="6"/>
      <c r="I133" s="98"/>
      <c r="J133" s="274"/>
      <c r="K133" s="98"/>
      <c r="L133" s="98"/>
      <c r="M133" s="98"/>
      <c r="N133" s="274"/>
      <c r="O133" s="98"/>
      <c r="P133" s="6"/>
      <c r="Q133" s="6"/>
    </row>
    <row r="134" spans="1:17">
      <c r="A134" s="6"/>
      <c r="B134" s="427">
        <v>134</v>
      </c>
      <c r="C134" s="8"/>
      <c r="D134" s="29">
        <v>555.6</v>
      </c>
      <c r="G134" s="10"/>
      <c r="H134" s="6"/>
      <c r="I134" s="98"/>
      <c r="J134" s="274"/>
      <c r="K134" s="98"/>
      <c r="L134" s="98"/>
      <c r="M134" s="98"/>
      <c r="N134" s="274"/>
      <c r="O134" s="98"/>
      <c r="P134" s="6"/>
      <c r="Q134" s="6"/>
    </row>
    <row r="135" spans="1:17">
      <c r="A135" s="6"/>
      <c r="B135" s="427">
        <v>135</v>
      </c>
      <c r="C135" s="8"/>
      <c r="D135" s="29">
        <v>555.95000000000005</v>
      </c>
      <c r="E135" s="10" t="s">
        <v>63</v>
      </c>
      <c r="G135" s="10"/>
      <c r="H135" s="6"/>
      <c r="I135" s="98"/>
      <c r="J135" s="274"/>
      <c r="K135" s="98"/>
      <c r="L135" s="98"/>
      <c r="M135" s="98"/>
      <c r="N135" s="274"/>
      <c r="O135" s="98"/>
      <c r="P135" s="6"/>
      <c r="Q135" s="6"/>
    </row>
    <row r="136" spans="1:17">
      <c r="A136" s="6"/>
      <c r="B136" s="427">
        <v>136</v>
      </c>
      <c r="C136" s="8"/>
      <c r="D136" s="29"/>
      <c r="E136" s="9"/>
      <c r="F136" s="10"/>
      <c r="G136" s="10"/>
      <c r="H136" s="6"/>
      <c r="I136" s="98"/>
      <c r="J136" s="274"/>
      <c r="K136" s="98"/>
      <c r="L136" s="98"/>
      <c r="M136" s="98"/>
      <c r="N136" s="274"/>
      <c r="O136" s="98"/>
      <c r="P136" s="6"/>
      <c r="Q136" s="6"/>
    </row>
    <row r="137" spans="1:17">
      <c r="A137" s="6"/>
      <c r="B137" s="427">
        <v>137</v>
      </c>
      <c r="C137" s="8"/>
      <c r="D137" s="29"/>
      <c r="E137" s="9"/>
      <c r="F137" s="10"/>
      <c r="G137" s="10"/>
      <c r="H137" s="6"/>
      <c r="I137" s="98"/>
      <c r="J137" s="274"/>
      <c r="K137" s="98"/>
      <c r="L137" s="98"/>
      <c r="M137" s="98"/>
      <c r="N137" s="274"/>
      <c r="O137" s="98"/>
      <c r="P137" s="6"/>
      <c r="Q137" s="6"/>
    </row>
    <row r="138" spans="1:17">
      <c r="A138" s="6"/>
      <c r="B138" s="427">
        <v>138</v>
      </c>
      <c r="C138" s="8"/>
      <c r="D138" s="29"/>
      <c r="E138" s="9"/>
      <c r="F138" s="10"/>
      <c r="G138" s="10"/>
      <c r="H138" s="6"/>
      <c r="I138" s="98"/>
      <c r="J138" s="274"/>
      <c r="K138" s="98"/>
      <c r="L138" s="98"/>
      <c r="M138" s="98"/>
      <c r="N138" s="274"/>
      <c r="O138" s="98"/>
      <c r="P138" s="6"/>
      <c r="Q138" s="6"/>
    </row>
    <row r="139" spans="1:17">
      <c r="A139" s="6"/>
      <c r="B139" s="427">
        <v>139</v>
      </c>
      <c r="C139" s="8"/>
      <c r="D139" s="29"/>
      <c r="E139" s="9"/>
      <c r="F139" s="10"/>
      <c r="G139" s="10"/>
      <c r="H139" s="6"/>
      <c r="I139" s="98"/>
      <c r="J139" s="274"/>
      <c r="K139" s="98"/>
      <c r="L139" s="98"/>
      <c r="M139" s="98"/>
      <c r="N139" s="274"/>
      <c r="O139" s="98"/>
      <c r="P139" s="6"/>
      <c r="Q139" s="6"/>
    </row>
    <row r="140" spans="1:17">
      <c r="A140" s="6"/>
      <c r="B140" s="427">
        <v>140</v>
      </c>
      <c r="C140" s="8"/>
      <c r="D140" s="29"/>
      <c r="E140" s="9"/>
      <c r="F140" s="10"/>
      <c r="G140" s="10"/>
      <c r="H140" s="6"/>
      <c r="I140" s="98"/>
      <c r="J140" s="274"/>
      <c r="K140" s="98"/>
      <c r="L140" s="98"/>
      <c r="M140" s="98"/>
      <c r="N140" s="274"/>
      <c r="O140" s="98"/>
      <c r="P140" s="6"/>
      <c r="Q140" s="6"/>
    </row>
    <row r="141" spans="1:17">
      <c r="A141" s="6"/>
      <c r="B141" s="427">
        <v>141</v>
      </c>
      <c r="C141" s="8"/>
      <c r="D141" s="29"/>
      <c r="E141" s="9"/>
      <c r="F141" s="10"/>
      <c r="G141" s="10"/>
      <c r="H141" s="6"/>
      <c r="I141" s="98"/>
      <c r="J141" s="274"/>
      <c r="K141" s="98"/>
      <c r="L141" s="98"/>
      <c r="M141" s="98"/>
      <c r="N141" s="274"/>
      <c r="O141" s="98"/>
      <c r="P141" s="6"/>
      <c r="Q141" s="6"/>
    </row>
    <row r="142" spans="1:17">
      <c r="A142" s="6"/>
      <c r="B142" s="427">
        <v>142</v>
      </c>
      <c r="C142" s="76" t="s">
        <v>272</v>
      </c>
      <c r="D142" s="29"/>
      <c r="E142" s="9"/>
      <c r="F142" s="10"/>
      <c r="G142" s="10"/>
      <c r="H142" s="6"/>
      <c r="I142" s="89">
        <f>SUM(I123:I141)</f>
        <v>0</v>
      </c>
      <c r="J142" s="274"/>
      <c r="K142" s="89">
        <f>SUM(K123:K141)</f>
        <v>0</v>
      </c>
      <c r="L142" s="89">
        <f>SUM(L123:L141)</f>
        <v>0</v>
      </c>
      <c r="M142" s="89">
        <f>SUM(M123:M141)</f>
        <v>0</v>
      </c>
      <c r="N142" s="274"/>
      <c r="O142" s="89">
        <f>SUM(O123:O141)</f>
        <v>0</v>
      </c>
      <c r="P142" s="6"/>
      <c r="Q142" s="6"/>
    </row>
    <row r="143" spans="1:17">
      <c r="A143" s="6"/>
      <c r="B143" s="427">
        <v>143</v>
      </c>
      <c r="C143" s="8">
        <v>565</v>
      </c>
      <c r="D143" s="84" t="s">
        <v>168</v>
      </c>
      <c r="E143" s="15"/>
      <c r="F143" s="17"/>
      <c r="G143" s="10"/>
      <c r="H143" s="6"/>
      <c r="I143" s="99"/>
      <c r="J143" s="274"/>
      <c r="K143" s="99"/>
      <c r="L143" s="93"/>
      <c r="M143" s="93"/>
      <c r="N143" s="274"/>
      <c r="O143" s="93"/>
      <c r="P143" s="6"/>
      <c r="Q143" s="6"/>
    </row>
    <row r="144" spans="1:17">
      <c r="A144" s="6"/>
      <c r="B144" s="427">
        <v>144</v>
      </c>
      <c r="C144" s="8"/>
      <c r="D144" s="29">
        <v>565.1</v>
      </c>
      <c r="E144" s="10"/>
      <c r="G144" s="10"/>
      <c r="H144" s="6"/>
      <c r="I144" s="98"/>
      <c r="J144" s="274"/>
      <c r="K144" s="98"/>
      <c r="L144" s="98"/>
      <c r="M144" s="98"/>
      <c r="N144" s="274"/>
      <c r="O144" s="98"/>
      <c r="P144" s="6"/>
      <c r="Q144" s="6"/>
    </row>
    <row r="145" spans="1:17">
      <c r="A145" s="6"/>
      <c r="B145" s="427">
        <v>145</v>
      </c>
      <c r="C145" s="8"/>
      <c r="D145" s="29">
        <v>565.20000000000005</v>
      </c>
      <c r="E145" s="10"/>
      <c r="G145" s="10"/>
      <c r="H145" s="6"/>
      <c r="I145" s="98"/>
      <c r="J145" s="274"/>
      <c r="K145" s="98"/>
      <c r="L145" s="98"/>
      <c r="M145" s="98"/>
      <c r="N145" s="274"/>
      <c r="O145" s="98"/>
      <c r="P145" s="6"/>
      <c r="Q145" s="6"/>
    </row>
    <row r="146" spans="1:17">
      <c r="A146" s="6"/>
      <c r="B146" s="427">
        <v>146</v>
      </c>
      <c r="C146" s="8"/>
      <c r="D146" s="29">
        <v>565.29999999999995</v>
      </c>
      <c r="E146" s="10"/>
      <c r="G146" s="10"/>
      <c r="H146" s="6"/>
      <c r="I146" s="98"/>
      <c r="J146" s="274"/>
      <c r="K146" s="98"/>
      <c r="L146" s="98"/>
      <c r="M146" s="98"/>
      <c r="N146" s="274"/>
      <c r="O146" s="98"/>
      <c r="P146" s="6"/>
      <c r="Q146" s="6"/>
    </row>
    <row r="147" spans="1:17">
      <c r="A147" s="6"/>
      <c r="B147" s="427">
        <v>147</v>
      </c>
      <c r="C147" s="8"/>
      <c r="D147" s="29">
        <v>565.4</v>
      </c>
      <c r="E147" s="11"/>
      <c r="F147" s="10"/>
      <c r="G147" s="10"/>
      <c r="H147" s="6"/>
      <c r="I147" s="98"/>
      <c r="J147" s="274"/>
      <c r="K147" s="98"/>
      <c r="L147" s="98"/>
      <c r="M147" s="98"/>
      <c r="N147" s="274"/>
      <c r="O147" s="98"/>
      <c r="P147" s="6"/>
      <c r="Q147" s="6"/>
    </row>
    <row r="148" spans="1:17">
      <c r="A148" s="6"/>
      <c r="B148" s="427">
        <v>148</v>
      </c>
      <c r="C148" s="8"/>
      <c r="D148" s="29">
        <v>565.5</v>
      </c>
      <c r="E148" s="11"/>
      <c r="F148" s="10"/>
      <c r="G148" s="10"/>
      <c r="H148" s="6"/>
      <c r="I148" s="98"/>
      <c r="J148" s="274"/>
      <c r="K148" s="98"/>
      <c r="L148" s="98"/>
      <c r="M148" s="98"/>
      <c r="N148" s="274"/>
      <c r="O148" s="98"/>
      <c r="P148" s="6"/>
      <c r="Q148" s="6"/>
    </row>
    <row r="149" spans="1:17">
      <c r="A149" s="6"/>
      <c r="B149" s="427">
        <v>149</v>
      </c>
      <c r="C149" s="8"/>
      <c r="D149" s="29">
        <v>565.6</v>
      </c>
      <c r="E149" s="11"/>
      <c r="F149" s="10"/>
      <c r="G149" s="10"/>
      <c r="H149" s="6"/>
      <c r="I149" s="98"/>
      <c r="J149" s="274"/>
      <c r="K149" s="98"/>
      <c r="L149" s="98"/>
      <c r="M149" s="98"/>
      <c r="N149" s="274"/>
      <c r="O149" s="98"/>
      <c r="P149" s="6"/>
      <c r="Q149" s="6"/>
    </row>
    <row r="150" spans="1:17">
      <c r="A150" s="6"/>
      <c r="B150" s="427">
        <v>150</v>
      </c>
      <c r="C150" s="8"/>
      <c r="D150" s="29">
        <v>565.70000000000005</v>
      </c>
      <c r="E150" s="11"/>
      <c r="F150" s="10"/>
      <c r="G150" s="10"/>
      <c r="H150" s="6"/>
      <c r="I150" s="98"/>
      <c r="J150" s="274"/>
      <c r="K150" s="98"/>
      <c r="L150" s="98"/>
      <c r="M150" s="98"/>
      <c r="N150" s="274"/>
      <c r="O150" s="98"/>
      <c r="P150" s="6"/>
      <c r="Q150" s="6"/>
    </row>
    <row r="151" spans="1:17">
      <c r="A151" s="6"/>
      <c r="B151" s="427">
        <v>151</v>
      </c>
      <c r="C151" s="8"/>
      <c r="D151" s="29">
        <v>565.79999999999995</v>
      </c>
      <c r="E151" s="11"/>
      <c r="F151" s="10"/>
      <c r="G151" s="10"/>
      <c r="H151" s="6"/>
      <c r="I151" s="98"/>
      <c r="J151" s="274"/>
      <c r="K151" s="98"/>
      <c r="L151" s="98"/>
      <c r="M151" s="98"/>
      <c r="N151" s="274"/>
      <c r="O151" s="98"/>
      <c r="P151" s="6"/>
      <c r="Q151" s="6"/>
    </row>
    <row r="152" spans="1:17">
      <c r="A152" s="6"/>
      <c r="B152" s="427">
        <v>152</v>
      </c>
      <c r="C152" s="8"/>
      <c r="D152" s="29">
        <v>565.9</v>
      </c>
      <c r="E152" s="10" t="s">
        <v>112</v>
      </c>
      <c r="G152" s="10"/>
      <c r="H152" s="6"/>
      <c r="I152" s="98"/>
      <c r="J152" s="274"/>
      <c r="K152" s="98"/>
      <c r="L152" s="98"/>
      <c r="M152" s="98"/>
      <c r="N152" s="274"/>
      <c r="O152" s="98"/>
      <c r="P152" s="6"/>
      <c r="Q152" s="6"/>
    </row>
    <row r="153" spans="1:17">
      <c r="A153" s="6"/>
      <c r="B153" s="427">
        <v>153</v>
      </c>
      <c r="C153" s="8"/>
      <c r="D153" s="85"/>
      <c r="E153" s="9"/>
      <c r="F153" s="10"/>
      <c r="G153" s="10"/>
      <c r="H153" s="6"/>
      <c r="I153" s="98"/>
      <c r="J153" s="274"/>
      <c r="K153" s="98"/>
      <c r="L153" s="98"/>
      <c r="M153" s="98"/>
      <c r="N153" s="274"/>
      <c r="O153" s="98"/>
      <c r="P153" s="6"/>
      <c r="Q153" s="6"/>
    </row>
    <row r="154" spans="1:17">
      <c r="A154" s="6"/>
      <c r="B154" s="427">
        <v>154</v>
      </c>
      <c r="C154" s="76" t="s">
        <v>273</v>
      </c>
      <c r="D154" s="85"/>
      <c r="E154" s="9"/>
      <c r="F154" s="10"/>
      <c r="G154" s="10"/>
      <c r="H154" s="6"/>
      <c r="I154" s="89">
        <f>SUM(I144:I153)</f>
        <v>0</v>
      </c>
      <c r="J154" s="274"/>
      <c r="K154" s="89">
        <f>SUM(K144:K153)</f>
        <v>0</v>
      </c>
      <c r="L154" s="89">
        <f>SUM(L144:L153)</f>
        <v>0</v>
      </c>
      <c r="M154" s="89">
        <f>SUM(M144:M153)</f>
        <v>0</v>
      </c>
      <c r="N154" s="274"/>
      <c r="O154" s="89">
        <f>SUM(O144:O153)</f>
        <v>0</v>
      </c>
      <c r="P154" s="6"/>
      <c r="Q154" s="6"/>
    </row>
    <row r="155" spans="1:17">
      <c r="A155" s="6"/>
      <c r="B155" s="427">
        <v>155</v>
      </c>
      <c r="C155" s="8">
        <v>569</v>
      </c>
      <c r="D155" s="83" t="s">
        <v>105</v>
      </c>
      <c r="E155" s="9"/>
      <c r="F155" s="10"/>
      <c r="G155" s="10"/>
      <c r="H155" s="6"/>
      <c r="I155" s="91"/>
      <c r="J155" s="274"/>
      <c r="K155" s="93"/>
      <c r="L155" s="93"/>
      <c r="M155" s="93"/>
      <c r="N155" s="274"/>
      <c r="O155" s="93"/>
      <c r="P155" s="6"/>
      <c r="Q155" s="6"/>
    </row>
    <row r="156" spans="1:17">
      <c r="A156" s="6"/>
      <c r="B156" s="427">
        <v>156</v>
      </c>
      <c r="C156" s="8"/>
      <c r="D156" s="29">
        <v>569.1</v>
      </c>
      <c r="E156" s="9" t="s">
        <v>169</v>
      </c>
      <c r="F156" s="10"/>
      <c r="G156" s="10"/>
      <c r="H156" s="6"/>
      <c r="I156" s="94"/>
      <c r="J156" s="274"/>
      <c r="K156" s="93"/>
      <c r="L156" s="93"/>
      <c r="M156" s="93"/>
      <c r="N156" s="274"/>
      <c r="O156" s="93"/>
      <c r="P156" s="6"/>
      <c r="Q156" s="6"/>
    </row>
    <row r="157" spans="1:17">
      <c r="A157" s="6"/>
      <c r="B157" s="427">
        <v>157</v>
      </c>
      <c r="C157" s="8"/>
      <c r="D157" s="29"/>
      <c r="E157" s="19">
        <v>569.11</v>
      </c>
      <c r="F157" s="11" t="s">
        <v>135</v>
      </c>
      <c r="G157" s="10"/>
      <c r="H157" s="6"/>
      <c r="I157" s="98"/>
      <c r="J157" s="274"/>
      <c r="K157" s="98"/>
      <c r="L157" s="98"/>
      <c r="M157" s="98"/>
      <c r="N157" s="274"/>
      <c r="O157" s="98"/>
      <c r="P157" s="6"/>
      <c r="Q157" s="6"/>
    </row>
    <row r="158" spans="1:17">
      <c r="A158" s="6"/>
      <c r="B158" s="427">
        <v>158</v>
      </c>
      <c r="C158" s="8"/>
      <c r="D158" s="29"/>
      <c r="E158" s="19">
        <v>569.12</v>
      </c>
      <c r="F158" s="11"/>
      <c r="G158" s="10"/>
      <c r="H158" s="6"/>
      <c r="I158" s="98"/>
      <c r="J158" s="274"/>
      <c r="K158" s="98"/>
      <c r="L158" s="98"/>
      <c r="M158" s="98"/>
      <c r="N158" s="274"/>
      <c r="O158" s="98"/>
      <c r="P158" s="6"/>
      <c r="Q158" s="6"/>
    </row>
    <row r="159" spans="1:17">
      <c r="A159" s="6"/>
      <c r="B159" s="427">
        <v>159</v>
      </c>
      <c r="C159" s="8"/>
      <c r="D159" s="29"/>
      <c r="E159" s="19">
        <v>569.13</v>
      </c>
      <c r="F159" s="11" t="s">
        <v>170</v>
      </c>
      <c r="G159" s="10"/>
      <c r="H159" s="6"/>
      <c r="I159" s="98"/>
      <c r="J159" s="274"/>
      <c r="K159" s="98"/>
      <c r="L159" s="98"/>
      <c r="M159" s="98"/>
      <c r="N159" s="274"/>
      <c r="O159" s="98"/>
      <c r="P159" s="6"/>
      <c r="Q159" s="6"/>
    </row>
    <row r="160" spans="1:17">
      <c r="A160" s="6"/>
      <c r="B160" s="427">
        <v>160</v>
      </c>
      <c r="C160" s="8"/>
      <c r="D160" s="29"/>
      <c r="E160" s="19">
        <v>569.14</v>
      </c>
      <c r="F160" s="11"/>
      <c r="G160" s="10"/>
      <c r="H160" s="6"/>
      <c r="I160" s="98"/>
      <c r="J160" s="274"/>
      <c r="K160" s="98"/>
      <c r="L160" s="98"/>
      <c r="M160" s="98"/>
      <c r="N160" s="274"/>
      <c r="O160" s="98"/>
      <c r="P160" s="6"/>
      <c r="Q160" s="6"/>
    </row>
    <row r="161" spans="1:17">
      <c r="A161" s="6"/>
      <c r="B161" s="427">
        <v>161</v>
      </c>
      <c r="C161" s="8"/>
      <c r="D161" s="29"/>
      <c r="E161" s="19">
        <v>569.15</v>
      </c>
      <c r="F161" s="11"/>
      <c r="G161" s="10"/>
      <c r="H161" s="6"/>
      <c r="I161" s="98"/>
      <c r="J161" s="274"/>
      <c r="K161" s="98"/>
      <c r="L161" s="98"/>
      <c r="M161" s="98"/>
      <c r="N161" s="274"/>
      <c r="O161" s="98"/>
      <c r="P161" s="6"/>
      <c r="Q161" s="6"/>
    </row>
    <row r="162" spans="1:17">
      <c r="A162" s="6"/>
      <c r="B162" s="427">
        <v>162</v>
      </c>
      <c r="C162" s="8"/>
      <c r="D162" s="29"/>
      <c r="E162" s="19">
        <v>569.19000000000005</v>
      </c>
      <c r="F162" s="11" t="s">
        <v>112</v>
      </c>
      <c r="G162" s="10"/>
      <c r="H162" s="6"/>
      <c r="I162" s="98"/>
      <c r="J162" s="274"/>
      <c r="K162" s="98"/>
      <c r="L162" s="98"/>
      <c r="M162" s="98"/>
      <c r="N162" s="274"/>
      <c r="O162" s="98"/>
      <c r="P162" s="6"/>
      <c r="Q162" s="6"/>
    </row>
    <row r="163" spans="1:17">
      <c r="A163" s="6"/>
      <c r="B163" s="427">
        <v>163</v>
      </c>
      <c r="C163" s="8"/>
      <c r="D163" s="29">
        <v>569.20000000000005</v>
      </c>
      <c r="E163" s="9" t="s">
        <v>171</v>
      </c>
      <c r="F163" s="10"/>
      <c r="G163" s="10"/>
      <c r="H163" s="6"/>
      <c r="I163" s="98"/>
      <c r="J163" s="274"/>
      <c r="K163" s="98"/>
      <c r="L163" s="98"/>
      <c r="M163" s="98"/>
      <c r="N163" s="274"/>
      <c r="O163" s="98"/>
      <c r="P163" s="6"/>
      <c r="Q163" s="6"/>
    </row>
    <row r="164" spans="1:17">
      <c r="A164" s="6"/>
      <c r="B164" s="427">
        <v>164</v>
      </c>
      <c r="C164" s="8"/>
      <c r="D164" s="29">
        <v>569.29999999999995</v>
      </c>
      <c r="E164" s="9"/>
      <c r="F164" s="10"/>
      <c r="G164" s="10"/>
      <c r="H164" s="6"/>
      <c r="I164" s="98"/>
      <c r="J164" s="274"/>
      <c r="K164" s="98"/>
      <c r="L164" s="98"/>
      <c r="M164" s="98"/>
      <c r="N164" s="274"/>
      <c r="O164" s="98"/>
      <c r="P164" s="6"/>
      <c r="Q164" s="6"/>
    </row>
    <row r="165" spans="1:17">
      <c r="A165" s="6"/>
      <c r="B165" s="427">
        <v>165</v>
      </c>
      <c r="C165" s="8"/>
      <c r="D165" s="29">
        <v>569.4</v>
      </c>
      <c r="E165" s="9"/>
      <c r="F165" s="10"/>
      <c r="G165" s="10"/>
      <c r="H165" s="6"/>
      <c r="I165" s="98"/>
      <c r="J165" s="274"/>
      <c r="K165" s="98"/>
      <c r="L165" s="98"/>
      <c r="M165" s="98"/>
      <c r="N165" s="274"/>
      <c r="O165" s="98"/>
      <c r="P165" s="6"/>
      <c r="Q165" s="6"/>
    </row>
    <row r="166" spans="1:17">
      <c r="A166" s="6"/>
      <c r="B166" s="427">
        <v>166</v>
      </c>
      <c r="C166" s="8"/>
      <c r="D166" s="29">
        <v>569.5</v>
      </c>
      <c r="E166" s="9"/>
      <c r="F166" s="10"/>
      <c r="G166" s="10"/>
      <c r="H166" s="6"/>
      <c r="I166" s="98"/>
      <c r="J166" s="274"/>
      <c r="K166" s="98"/>
      <c r="L166" s="98"/>
      <c r="M166" s="98"/>
      <c r="N166" s="274"/>
      <c r="O166" s="98"/>
      <c r="P166" s="6"/>
      <c r="Q166" s="6"/>
    </row>
    <row r="167" spans="1:17">
      <c r="A167" s="6"/>
      <c r="B167" s="427">
        <v>167</v>
      </c>
      <c r="C167" s="8"/>
      <c r="D167" s="29">
        <v>569.6</v>
      </c>
      <c r="E167" s="9"/>
      <c r="F167" s="10"/>
      <c r="G167" s="10"/>
      <c r="H167" s="6"/>
      <c r="I167" s="98"/>
      <c r="J167" s="274"/>
      <c r="K167" s="98"/>
      <c r="L167" s="98"/>
      <c r="M167" s="98"/>
      <c r="N167" s="274"/>
      <c r="O167" s="98"/>
      <c r="P167" s="6"/>
      <c r="Q167" s="6"/>
    </row>
    <row r="168" spans="1:17">
      <c r="A168" s="6"/>
      <c r="B168" s="427">
        <v>168</v>
      </c>
      <c r="C168" s="8"/>
      <c r="D168" s="29">
        <v>569.70000000000005</v>
      </c>
      <c r="E168" s="9"/>
      <c r="F168" s="10"/>
      <c r="G168" s="10"/>
      <c r="H168" s="6"/>
      <c r="I168" s="98"/>
      <c r="J168" s="274"/>
      <c r="K168" s="98"/>
      <c r="L168" s="98"/>
      <c r="M168" s="98"/>
      <c r="N168" s="274"/>
      <c r="O168" s="98"/>
      <c r="P168" s="6"/>
      <c r="Q168" s="6"/>
    </row>
    <row r="169" spans="1:17">
      <c r="A169" s="6"/>
      <c r="B169" s="427">
        <v>169</v>
      </c>
      <c r="C169" s="8"/>
      <c r="D169" s="29">
        <v>569.79999999999995</v>
      </c>
      <c r="E169" s="9"/>
      <c r="F169" s="10"/>
      <c r="G169" s="10"/>
      <c r="H169" s="6"/>
      <c r="I169" s="98"/>
      <c r="J169" s="274"/>
      <c r="K169" s="98"/>
      <c r="L169" s="98"/>
      <c r="M169" s="98"/>
      <c r="N169" s="274"/>
      <c r="O169" s="98"/>
      <c r="P169" s="6"/>
      <c r="Q169" s="6"/>
    </row>
    <row r="170" spans="1:17">
      <c r="A170" s="6"/>
      <c r="B170" s="427">
        <v>170</v>
      </c>
      <c r="C170" s="8"/>
      <c r="D170" s="29">
        <v>569.9</v>
      </c>
      <c r="E170" s="9" t="s">
        <v>228</v>
      </c>
      <c r="F170" s="10"/>
      <c r="G170" s="10"/>
      <c r="H170" s="6"/>
      <c r="I170" s="98"/>
      <c r="J170" s="274"/>
      <c r="K170" s="98"/>
      <c r="L170" s="98"/>
      <c r="M170" s="98"/>
      <c r="N170" s="274"/>
      <c r="O170" s="98"/>
      <c r="P170" s="6"/>
      <c r="Q170" s="6"/>
    </row>
    <row r="171" spans="1:17">
      <c r="A171" s="6"/>
      <c r="B171" s="427">
        <v>171</v>
      </c>
      <c r="C171" s="8"/>
      <c r="D171" s="29"/>
      <c r="E171" s="9"/>
      <c r="F171" s="10"/>
      <c r="G171" s="10"/>
      <c r="H171" s="6"/>
      <c r="I171" s="98"/>
      <c r="J171" s="274"/>
      <c r="K171" s="98"/>
      <c r="L171" s="98"/>
      <c r="M171" s="98"/>
      <c r="N171" s="274"/>
      <c r="O171" s="98"/>
      <c r="P171" s="6"/>
      <c r="Q171" s="6"/>
    </row>
    <row r="172" spans="1:17">
      <c r="A172" s="6"/>
      <c r="B172" s="427">
        <v>172</v>
      </c>
      <c r="C172" s="76" t="s">
        <v>274</v>
      </c>
      <c r="D172" s="29"/>
      <c r="E172" s="9"/>
      <c r="F172" s="10"/>
      <c r="G172" s="10"/>
      <c r="H172" s="6"/>
      <c r="I172" s="89">
        <f>SUM(I157:I171)</f>
        <v>0</v>
      </c>
      <c r="J172" s="274"/>
      <c r="K172" s="89">
        <f>SUM(K157:K171)</f>
        <v>0</v>
      </c>
      <c r="L172" s="89">
        <f>SUM(L157:L171)</f>
        <v>0</v>
      </c>
      <c r="M172" s="89">
        <f>SUM(M157:M171)</f>
        <v>0</v>
      </c>
      <c r="N172" s="274"/>
      <c r="O172" s="89">
        <f>SUM(O157:O171)</f>
        <v>0</v>
      </c>
      <c r="P172" s="6"/>
      <c r="Q172" s="6"/>
    </row>
    <row r="173" spans="1:17">
      <c r="A173" s="6"/>
      <c r="B173" s="427">
        <v>173</v>
      </c>
      <c r="C173" s="76"/>
      <c r="D173" s="29"/>
      <c r="E173" s="9"/>
      <c r="F173" s="10"/>
      <c r="G173" s="10"/>
      <c r="H173" s="6"/>
      <c r="I173" s="93"/>
      <c r="J173" s="274"/>
      <c r="K173" s="93"/>
      <c r="L173" s="93"/>
      <c r="M173" s="93"/>
      <c r="N173" s="274"/>
      <c r="O173" s="93"/>
      <c r="P173" s="6"/>
      <c r="Q173" s="6"/>
    </row>
    <row r="174" spans="1:17">
      <c r="A174" s="6"/>
      <c r="B174" s="427">
        <v>174</v>
      </c>
      <c r="C174" s="8">
        <v>601</v>
      </c>
      <c r="D174" s="83" t="s">
        <v>175</v>
      </c>
      <c r="E174" s="9"/>
      <c r="F174" s="10"/>
      <c r="G174" s="10"/>
      <c r="H174" s="6"/>
      <c r="I174" s="93"/>
      <c r="J174" s="274"/>
      <c r="K174" s="93"/>
      <c r="L174" s="93"/>
      <c r="M174" s="93"/>
      <c r="N174" s="274"/>
      <c r="O174" s="93"/>
      <c r="P174" s="6"/>
      <c r="Q174" s="6"/>
    </row>
    <row r="175" spans="1:17">
      <c r="A175" s="6"/>
      <c r="B175" s="427">
        <v>175</v>
      </c>
      <c r="C175" s="8"/>
      <c r="D175" s="29">
        <v>601.1</v>
      </c>
      <c r="E175" s="9" t="s">
        <v>58</v>
      </c>
      <c r="F175" s="10"/>
      <c r="G175" s="10"/>
      <c r="H175" s="6"/>
      <c r="I175" s="98"/>
      <c r="J175" s="274"/>
      <c r="K175" s="98"/>
      <c r="L175" s="98"/>
      <c r="M175" s="98"/>
      <c r="N175" s="274"/>
      <c r="O175" s="702" t="s">
        <v>328</v>
      </c>
      <c r="P175" s="6"/>
      <c r="Q175" s="6"/>
    </row>
    <row r="176" spans="1:17">
      <c r="A176" s="6"/>
      <c r="B176" s="427">
        <v>176</v>
      </c>
      <c r="C176" s="8"/>
      <c r="D176" s="29"/>
      <c r="E176" s="19">
        <v>601.11</v>
      </c>
      <c r="F176" s="10" t="s">
        <v>61</v>
      </c>
      <c r="G176" s="10"/>
      <c r="H176" s="6"/>
      <c r="I176" s="98"/>
      <c r="J176" s="274"/>
      <c r="K176" s="98"/>
      <c r="L176" s="98"/>
      <c r="M176" s="98"/>
      <c r="N176" s="274"/>
      <c r="O176" s="703"/>
      <c r="P176" s="6"/>
      <c r="Q176" s="6"/>
    </row>
    <row r="177" spans="1:17">
      <c r="A177" s="6"/>
      <c r="B177" s="427">
        <v>177</v>
      </c>
      <c r="C177" s="8"/>
      <c r="D177" s="29"/>
      <c r="E177" s="19">
        <v>601.12</v>
      </c>
      <c r="F177" s="10" t="s">
        <v>172</v>
      </c>
      <c r="G177" s="10"/>
      <c r="H177" s="6"/>
      <c r="I177" s="98"/>
      <c r="J177" s="274"/>
      <c r="K177" s="98"/>
      <c r="L177" s="98"/>
      <c r="M177" s="98"/>
      <c r="N177" s="274"/>
      <c r="O177" s="703"/>
      <c r="P177" s="6"/>
      <c r="Q177" s="6"/>
    </row>
    <row r="178" spans="1:17">
      <c r="A178" s="6"/>
      <c r="B178" s="427">
        <v>178</v>
      </c>
      <c r="C178" s="8"/>
      <c r="D178" s="29"/>
      <c r="E178" s="19">
        <v>601.13</v>
      </c>
      <c r="F178" s="10" t="s">
        <v>173</v>
      </c>
      <c r="G178" s="10"/>
      <c r="H178" s="6"/>
      <c r="I178" s="98"/>
      <c r="J178" s="274"/>
      <c r="K178" s="98"/>
      <c r="L178" s="98"/>
      <c r="M178" s="98"/>
      <c r="N178" s="274"/>
      <c r="O178" s="703"/>
      <c r="P178" s="6"/>
      <c r="Q178" s="6"/>
    </row>
    <row r="179" spans="1:17">
      <c r="A179" s="6"/>
      <c r="B179" s="427">
        <v>179</v>
      </c>
      <c r="C179" s="8"/>
      <c r="D179" s="29"/>
      <c r="E179" s="19">
        <v>601.14</v>
      </c>
      <c r="F179" s="10" t="s">
        <v>65</v>
      </c>
      <c r="G179" s="10"/>
      <c r="H179" s="6"/>
      <c r="I179" s="98"/>
      <c r="J179" s="274"/>
      <c r="K179" s="98"/>
      <c r="L179" s="98"/>
      <c r="M179" s="98"/>
      <c r="N179" s="274"/>
      <c r="O179" s="703"/>
      <c r="P179" s="6"/>
      <c r="Q179" s="6"/>
    </row>
    <row r="180" spans="1:17">
      <c r="A180" s="6"/>
      <c r="B180" s="427">
        <v>180</v>
      </c>
      <c r="C180" s="8"/>
      <c r="D180" s="29"/>
      <c r="E180" s="19">
        <v>601.15</v>
      </c>
      <c r="F180" s="10" t="s">
        <v>56</v>
      </c>
      <c r="G180" s="10"/>
      <c r="H180" s="6"/>
      <c r="I180" s="98"/>
      <c r="J180" s="274"/>
      <c r="K180" s="98"/>
      <c r="L180" s="98"/>
      <c r="M180" s="98"/>
      <c r="N180" s="274"/>
      <c r="O180" s="703"/>
      <c r="P180" s="6"/>
      <c r="Q180" s="6"/>
    </row>
    <row r="181" spans="1:17">
      <c r="A181" s="6"/>
      <c r="B181" s="427">
        <v>181</v>
      </c>
      <c r="C181" s="8"/>
      <c r="D181" s="29"/>
      <c r="E181" s="19"/>
      <c r="F181" s="16">
        <v>601.15099999999995</v>
      </c>
      <c r="G181" s="10" t="s">
        <v>318</v>
      </c>
      <c r="H181" s="6"/>
      <c r="I181" s="98"/>
      <c r="J181" s="274"/>
      <c r="K181" s="98"/>
      <c r="L181" s="98"/>
      <c r="M181" s="98"/>
      <c r="N181" s="274"/>
      <c r="O181" s="703"/>
      <c r="P181" s="6"/>
      <c r="Q181" s="6"/>
    </row>
    <row r="182" spans="1:17">
      <c r="A182" s="6"/>
      <c r="B182" s="427">
        <v>182</v>
      </c>
      <c r="C182" s="8"/>
      <c r="D182" s="29"/>
      <c r="E182" s="19"/>
      <c r="F182" s="16">
        <v>601.15200000000004</v>
      </c>
      <c r="G182" s="10" t="s">
        <v>319</v>
      </c>
      <c r="H182" s="6"/>
      <c r="I182" s="98"/>
      <c r="J182" s="274"/>
      <c r="K182" s="98"/>
      <c r="L182" s="98"/>
      <c r="M182" s="98"/>
      <c r="N182" s="274"/>
      <c r="O182" s="703"/>
      <c r="P182" s="6"/>
      <c r="Q182" s="6"/>
    </row>
    <row r="183" spans="1:17">
      <c r="A183" s="6"/>
      <c r="B183" s="427">
        <v>183</v>
      </c>
      <c r="C183" s="8"/>
      <c r="D183" s="29"/>
      <c r="E183" s="19">
        <v>601.16</v>
      </c>
      <c r="F183" s="10"/>
      <c r="G183" s="10"/>
      <c r="H183" s="6"/>
      <c r="I183" s="98"/>
      <c r="J183" s="274"/>
      <c r="K183" s="98"/>
      <c r="L183" s="98"/>
      <c r="M183" s="98"/>
      <c r="N183" s="274"/>
      <c r="O183" s="703"/>
      <c r="P183" s="6"/>
      <c r="Q183" s="6"/>
    </row>
    <row r="184" spans="1:17">
      <c r="A184" s="6"/>
      <c r="B184" s="427">
        <v>184</v>
      </c>
      <c r="C184" s="8"/>
      <c r="D184" s="29"/>
      <c r="E184" s="19">
        <v>601.19000000000005</v>
      </c>
      <c r="F184" s="10" t="s">
        <v>112</v>
      </c>
      <c r="G184" s="10"/>
      <c r="H184" s="6"/>
      <c r="I184" s="98"/>
      <c r="J184" s="274"/>
      <c r="K184" s="98"/>
      <c r="L184" s="98"/>
      <c r="M184" s="98"/>
      <c r="N184" s="274"/>
      <c r="O184" s="703"/>
      <c r="P184" s="6"/>
      <c r="Q184" s="6"/>
    </row>
    <row r="185" spans="1:17">
      <c r="A185" s="6"/>
      <c r="B185" s="427">
        <v>185</v>
      </c>
      <c r="C185" s="76" t="s">
        <v>275</v>
      </c>
      <c r="D185" s="29"/>
      <c r="E185" s="19"/>
      <c r="F185" s="10"/>
      <c r="G185" s="10"/>
      <c r="H185" s="6"/>
      <c r="I185" s="89">
        <f>SUM(I175:I184)</f>
        <v>0</v>
      </c>
      <c r="J185" s="274"/>
      <c r="K185" s="89">
        <f>SUM(K175:K184)</f>
        <v>0</v>
      </c>
      <c r="L185" s="89">
        <f>SUM(L175:L184)</f>
        <v>0</v>
      </c>
      <c r="M185" s="89">
        <f>SUM(M175:M184)</f>
        <v>0</v>
      </c>
      <c r="N185" s="274"/>
      <c r="O185" s="703"/>
      <c r="P185" s="6"/>
      <c r="Q185" s="6"/>
    </row>
    <row r="186" spans="1:17">
      <c r="A186" s="6"/>
      <c r="B186" s="427">
        <v>186</v>
      </c>
      <c r="C186" s="8"/>
      <c r="G186" s="10"/>
      <c r="H186" s="6"/>
      <c r="I186" s="93"/>
      <c r="J186" s="274"/>
      <c r="K186" s="93"/>
      <c r="L186" s="93"/>
      <c r="M186" s="93"/>
      <c r="N186" s="274"/>
      <c r="O186" s="93"/>
      <c r="P186" s="6"/>
      <c r="Q186" s="6"/>
    </row>
    <row r="187" spans="1:17">
      <c r="A187" s="6"/>
      <c r="B187" s="427">
        <v>187</v>
      </c>
      <c r="C187" s="8"/>
      <c r="D187" s="29">
        <v>601.20000000000005</v>
      </c>
      <c r="E187" s="9" t="s">
        <v>176</v>
      </c>
      <c r="F187" s="10"/>
      <c r="G187" s="10"/>
      <c r="H187" s="6"/>
      <c r="I187" s="98"/>
      <c r="J187" s="274"/>
      <c r="K187" s="98"/>
      <c r="L187" s="98"/>
      <c r="M187" s="98"/>
      <c r="N187" s="274"/>
      <c r="O187" s="149" t="s">
        <v>325</v>
      </c>
      <c r="P187" s="6"/>
      <c r="Q187" s="6"/>
    </row>
    <row r="188" spans="1:17">
      <c r="A188" s="6"/>
      <c r="B188" s="427">
        <v>188</v>
      </c>
      <c r="C188" s="8"/>
      <c r="D188" s="29"/>
      <c r="E188" s="9"/>
      <c r="F188" s="10"/>
      <c r="G188" s="10"/>
      <c r="H188" s="6"/>
      <c r="I188" s="91"/>
      <c r="J188" s="274"/>
      <c r="K188" s="93"/>
      <c r="L188" s="93"/>
      <c r="M188" s="93"/>
      <c r="N188" s="274"/>
      <c r="O188" s="93"/>
      <c r="P188" s="6"/>
      <c r="Q188" s="6"/>
    </row>
    <row r="189" spans="1:17">
      <c r="A189" s="6"/>
      <c r="B189" s="427">
        <v>189</v>
      </c>
      <c r="C189" s="8"/>
      <c r="D189" s="29">
        <v>601.29999999999995</v>
      </c>
      <c r="E189" s="9" t="s">
        <v>174</v>
      </c>
      <c r="F189" s="10"/>
      <c r="G189" s="10"/>
      <c r="H189" s="6"/>
      <c r="I189" s="98"/>
      <c r="J189" s="274"/>
      <c r="K189" s="98"/>
      <c r="L189" s="98"/>
      <c r="M189" s="98"/>
      <c r="N189" s="274"/>
      <c r="O189" s="702" t="s">
        <v>327</v>
      </c>
      <c r="P189" s="6"/>
      <c r="Q189" s="6"/>
    </row>
    <row r="190" spans="1:17">
      <c r="A190" s="6"/>
      <c r="B190" s="427">
        <v>190</v>
      </c>
      <c r="C190" s="8"/>
      <c r="D190" s="29"/>
      <c r="E190" s="43">
        <v>601.30499999999995</v>
      </c>
      <c r="F190" s="10" t="s">
        <v>177</v>
      </c>
      <c r="H190" s="6"/>
      <c r="I190" s="98"/>
      <c r="J190" s="274"/>
      <c r="K190" s="98"/>
      <c r="L190" s="98"/>
      <c r="M190" s="98"/>
      <c r="N190" s="274"/>
      <c r="O190" s="703"/>
      <c r="P190" s="6"/>
      <c r="Q190" s="6"/>
    </row>
    <row r="191" spans="1:17">
      <c r="A191" s="6"/>
      <c r="B191" s="427">
        <v>191</v>
      </c>
      <c r="C191" s="8"/>
      <c r="D191" s="29"/>
      <c r="E191" s="43">
        <v>601.30999999999995</v>
      </c>
      <c r="F191" s="10" t="s">
        <v>116</v>
      </c>
      <c r="H191" s="6"/>
      <c r="I191" s="98"/>
      <c r="J191" s="274"/>
      <c r="K191" s="98"/>
      <c r="L191" s="98"/>
      <c r="M191" s="98"/>
      <c r="N191" s="274"/>
      <c r="O191" s="703"/>
      <c r="P191" s="6"/>
      <c r="Q191" s="6"/>
    </row>
    <row r="192" spans="1:17">
      <c r="A192" s="6"/>
      <c r="B192" s="427">
        <v>192</v>
      </c>
      <c r="C192" s="8"/>
      <c r="D192" s="29"/>
      <c r="E192" s="43">
        <v>601.31500000000005</v>
      </c>
      <c r="F192" s="10" t="s">
        <v>135</v>
      </c>
      <c r="H192" s="6"/>
      <c r="I192" s="98"/>
      <c r="J192" s="274"/>
      <c r="K192" s="98"/>
      <c r="L192" s="98"/>
      <c r="M192" s="98"/>
      <c r="N192" s="274"/>
      <c r="O192" s="703"/>
      <c r="P192" s="6"/>
      <c r="Q192" s="6"/>
    </row>
    <row r="193" spans="1:17">
      <c r="A193" s="6"/>
      <c r="B193" s="427">
        <v>193</v>
      </c>
      <c r="C193" s="8"/>
      <c r="D193" s="29"/>
      <c r="E193" s="43">
        <v>601.32000000000005</v>
      </c>
      <c r="F193" s="10" t="s">
        <v>178</v>
      </c>
      <c r="H193" s="6"/>
      <c r="I193" s="98"/>
      <c r="J193" s="274"/>
      <c r="K193" s="98"/>
      <c r="L193" s="98"/>
      <c r="M193" s="98"/>
      <c r="N193" s="274"/>
      <c r="O193" s="703"/>
      <c r="P193" s="6"/>
      <c r="Q193" s="6"/>
    </row>
    <row r="194" spans="1:17">
      <c r="A194" s="6"/>
      <c r="B194" s="427">
        <v>194</v>
      </c>
      <c r="C194" s="8"/>
      <c r="D194" s="29"/>
      <c r="E194" s="43">
        <v>601.32500000000005</v>
      </c>
      <c r="F194" s="10" t="s">
        <v>136</v>
      </c>
      <c r="H194" s="6"/>
      <c r="I194" s="98"/>
      <c r="J194" s="274"/>
      <c r="K194" s="98"/>
      <c r="L194" s="98"/>
      <c r="M194" s="98"/>
      <c r="N194" s="274"/>
      <c r="O194" s="703"/>
      <c r="P194" s="6"/>
      <c r="Q194" s="6"/>
    </row>
    <row r="195" spans="1:17">
      <c r="A195" s="6"/>
      <c r="B195" s="427">
        <v>195</v>
      </c>
      <c r="C195" s="8"/>
      <c r="D195" s="29"/>
      <c r="E195" s="43">
        <v>601.33000000000004</v>
      </c>
      <c r="F195" s="10" t="s">
        <v>234</v>
      </c>
      <c r="H195" s="6"/>
      <c r="I195" s="98"/>
      <c r="J195" s="274"/>
      <c r="K195" s="98"/>
      <c r="L195" s="98"/>
      <c r="M195" s="98"/>
      <c r="N195" s="274"/>
      <c r="O195" s="703"/>
      <c r="P195" s="6"/>
      <c r="Q195" s="6"/>
    </row>
    <row r="196" spans="1:17">
      <c r="A196" s="6"/>
      <c r="B196" s="427">
        <v>196</v>
      </c>
      <c r="C196" s="8"/>
      <c r="D196" s="29"/>
      <c r="E196" s="43">
        <v>601.33500000000004</v>
      </c>
      <c r="F196" s="10" t="s">
        <v>179</v>
      </c>
      <c r="H196" s="6"/>
      <c r="I196" s="98"/>
      <c r="J196" s="274"/>
      <c r="K196" s="98"/>
      <c r="L196" s="98"/>
      <c r="M196" s="98"/>
      <c r="N196" s="274"/>
      <c r="O196" s="703"/>
      <c r="P196" s="6"/>
      <c r="Q196" s="6"/>
    </row>
    <row r="197" spans="1:17">
      <c r="A197" s="6"/>
      <c r="B197" s="427">
        <v>197</v>
      </c>
      <c r="C197" s="8"/>
      <c r="D197" s="29"/>
      <c r="E197" s="43">
        <v>601.34</v>
      </c>
      <c r="F197" s="10" t="s">
        <v>79</v>
      </c>
      <c r="H197" s="6"/>
      <c r="I197" s="98"/>
      <c r="J197" s="274"/>
      <c r="K197" s="98"/>
      <c r="L197" s="98"/>
      <c r="M197" s="98"/>
      <c r="N197" s="274"/>
      <c r="O197" s="703"/>
      <c r="P197" s="6"/>
      <c r="Q197" s="6"/>
    </row>
    <row r="198" spans="1:17">
      <c r="A198" s="6"/>
      <c r="B198" s="427">
        <v>198</v>
      </c>
      <c r="C198" s="8"/>
      <c r="D198" s="29"/>
      <c r="E198" s="43">
        <v>601.34500000000003</v>
      </c>
      <c r="F198" s="10" t="s">
        <v>180</v>
      </c>
      <c r="H198" s="6"/>
      <c r="I198" s="98"/>
      <c r="J198" s="274"/>
      <c r="K198" s="98"/>
      <c r="L198" s="98"/>
      <c r="M198" s="98"/>
      <c r="N198" s="274"/>
      <c r="O198" s="703"/>
      <c r="P198" s="6"/>
      <c r="Q198" s="6"/>
    </row>
    <row r="199" spans="1:17">
      <c r="A199" s="6"/>
      <c r="B199" s="427">
        <v>199</v>
      </c>
      <c r="C199" s="8"/>
      <c r="D199" s="29"/>
      <c r="E199" s="43">
        <v>601.35</v>
      </c>
      <c r="F199" s="10" t="s">
        <v>140</v>
      </c>
      <c r="H199" s="6"/>
      <c r="I199" s="98"/>
      <c r="J199" s="274"/>
      <c r="K199" s="98"/>
      <c r="L199" s="98"/>
      <c r="M199" s="98"/>
      <c r="N199" s="274"/>
      <c r="O199" s="707"/>
      <c r="P199" s="6"/>
      <c r="Q199" s="6"/>
    </row>
    <row r="200" spans="1:17">
      <c r="A200" s="6"/>
      <c r="B200" s="427">
        <v>200</v>
      </c>
      <c r="C200" s="8"/>
      <c r="D200" s="29"/>
      <c r="E200" s="43">
        <v>601.35500000000002</v>
      </c>
      <c r="F200" s="10" t="s">
        <v>161</v>
      </c>
      <c r="H200" s="6"/>
      <c r="I200" s="98"/>
      <c r="J200" s="274"/>
      <c r="K200" s="98"/>
      <c r="L200" s="98"/>
      <c r="M200" s="98"/>
      <c r="N200" s="274"/>
      <c r="O200" s="707"/>
      <c r="P200" s="6"/>
      <c r="Q200" s="6"/>
    </row>
    <row r="201" spans="1:17">
      <c r="A201" s="6"/>
      <c r="B201" s="427">
        <v>201</v>
      </c>
      <c r="C201" s="8"/>
      <c r="D201" s="29"/>
      <c r="E201" s="43">
        <v>601.36</v>
      </c>
      <c r="F201" s="10" t="s">
        <v>117</v>
      </c>
      <c r="H201" s="6"/>
      <c r="I201" s="98"/>
      <c r="J201" s="274"/>
      <c r="K201" s="98"/>
      <c r="L201" s="98"/>
      <c r="M201" s="98"/>
      <c r="N201" s="274"/>
      <c r="O201" s="707"/>
      <c r="P201" s="6"/>
      <c r="Q201" s="6"/>
    </row>
    <row r="202" spans="1:17">
      <c r="A202" s="6"/>
      <c r="B202" s="427">
        <v>202</v>
      </c>
      <c r="C202" s="8"/>
      <c r="D202" s="29"/>
      <c r="E202" s="43">
        <v>601.36500000000001</v>
      </c>
      <c r="F202" s="10" t="s">
        <v>181</v>
      </c>
      <c r="H202" s="6"/>
      <c r="I202" s="98"/>
      <c r="J202" s="274"/>
      <c r="K202" s="98"/>
      <c r="L202" s="98"/>
      <c r="M202" s="98"/>
      <c r="N202" s="274"/>
      <c r="O202" s="707"/>
      <c r="P202" s="6"/>
      <c r="Q202" s="6"/>
    </row>
    <row r="203" spans="1:17">
      <c r="A203" s="6"/>
      <c r="B203" s="427">
        <v>203</v>
      </c>
      <c r="C203" s="8"/>
      <c r="D203" s="29"/>
      <c r="E203" s="43">
        <v>601.37</v>
      </c>
      <c r="F203" s="10" t="s">
        <v>182</v>
      </c>
      <c r="H203" s="6"/>
      <c r="I203" s="98"/>
      <c r="J203" s="274"/>
      <c r="K203" s="98"/>
      <c r="L203" s="98"/>
      <c r="M203" s="98"/>
      <c r="N203" s="274"/>
      <c r="O203" s="707"/>
      <c r="P203" s="6"/>
      <c r="Q203" s="6"/>
    </row>
    <row r="204" spans="1:17">
      <c r="A204" s="6"/>
      <c r="B204" s="427">
        <v>204</v>
      </c>
      <c r="C204" s="8"/>
      <c r="D204" s="29"/>
      <c r="E204" s="43">
        <v>601.375</v>
      </c>
      <c r="F204" s="10" t="s">
        <v>183</v>
      </c>
      <c r="H204" s="6"/>
      <c r="I204" s="98"/>
      <c r="J204" s="274"/>
      <c r="K204" s="98"/>
      <c r="L204" s="98"/>
      <c r="M204" s="98"/>
      <c r="N204" s="274"/>
      <c r="O204" s="707"/>
      <c r="P204" s="6"/>
      <c r="Q204" s="6"/>
    </row>
    <row r="205" spans="1:17">
      <c r="A205" s="6"/>
      <c r="B205" s="427">
        <v>205</v>
      </c>
      <c r="C205" s="8"/>
      <c r="D205" s="29"/>
      <c r="E205" s="43">
        <v>601.39499999999998</v>
      </c>
      <c r="F205" s="10" t="s">
        <v>112</v>
      </c>
      <c r="H205" s="6"/>
      <c r="I205" s="98"/>
      <c r="J205" s="274"/>
      <c r="K205" s="98"/>
      <c r="L205" s="98"/>
      <c r="M205" s="98"/>
      <c r="N205" s="274"/>
      <c r="O205" s="707"/>
      <c r="P205" s="6"/>
      <c r="Q205" s="6"/>
    </row>
    <row r="206" spans="1:17">
      <c r="A206" s="6"/>
      <c r="B206" s="427">
        <v>206</v>
      </c>
      <c r="C206" s="8"/>
      <c r="D206" s="29"/>
      <c r="E206" s="9"/>
      <c r="F206" s="18"/>
      <c r="G206" s="10"/>
      <c r="H206" s="6"/>
      <c r="I206" s="98"/>
      <c r="J206" s="274"/>
      <c r="K206" s="98"/>
      <c r="L206" s="98"/>
      <c r="M206" s="98"/>
      <c r="N206" s="274"/>
      <c r="O206" s="707"/>
      <c r="P206" s="6"/>
      <c r="Q206" s="6"/>
    </row>
    <row r="207" spans="1:17">
      <c r="A207" s="6"/>
      <c r="B207" s="427">
        <v>207</v>
      </c>
      <c r="C207" s="8"/>
      <c r="D207" s="29"/>
      <c r="E207" s="9"/>
      <c r="F207" s="18"/>
      <c r="G207" s="10"/>
      <c r="H207" s="6"/>
      <c r="I207" s="98"/>
      <c r="J207" s="274"/>
      <c r="K207" s="98"/>
      <c r="L207" s="98"/>
      <c r="M207" s="98"/>
      <c r="N207" s="274"/>
      <c r="O207" s="707"/>
      <c r="P207" s="6"/>
      <c r="Q207" s="6"/>
    </row>
    <row r="208" spans="1:17">
      <c r="A208" s="6"/>
      <c r="B208" s="427">
        <v>208</v>
      </c>
      <c r="C208" s="8"/>
      <c r="D208" s="29"/>
      <c r="E208" s="9"/>
      <c r="F208" s="18"/>
      <c r="G208" s="10"/>
      <c r="H208" s="6"/>
      <c r="I208" s="98"/>
      <c r="J208" s="274"/>
      <c r="K208" s="98"/>
      <c r="L208" s="98"/>
      <c r="M208" s="98"/>
      <c r="N208" s="274"/>
      <c r="O208" s="707"/>
      <c r="P208" s="6"/>
      <c r="Q208" s="6"/>
    </row>
    <row r="209" spans="1:17">
      <c r="A209" s="6"/>
      <c r="B209" s="427">
        <v>209</v>
      </c>
      <c r="C209" s="8"/>
      <c r="D209" s="29"/>
      <c r="E209" s="9"/>
      <c r="F209" s="18"/>
      <c r="G209" s="10"/>
      <c r="H209" s="6"/>
      <c r="I209" s="98"/>
      <c r="J209" s="274"/>
      <c r="K209" s="98"/>
      <c r="L209" s="98"/>
      <c r="M209" s="98"/>
      <c r="N209" s="274"/>
      <c r="O209" s="707"/>
      <c r="P209" s="6"/>
      <c r="Q209" s="6"/>
    </row>
    <row r="210" spans="1:17">
      <c r="A210" s="6"/>
      <c r="B210" s="427">
        <v>210</v>
      </c>
      <c r="C210" s="8"/>
      <c r="D210" s="29"/>
      <c r="E210" s="9"/>
      <c r="F210" s="18"/>
      <c r="G210" s="10"/>
      <c r="H210" s="6"/>
      <c r="I210" s="98"/>
      <c r="J210" s="274"/>
      <c r="K210" s="98"/>
      <c r="L210" s="98"/>
      <c r="M210" s="98"/>
      <c r="N210" s="274"/>
      <c r="O210" s="707"/>
      <c r="P210" s="6"/>
      <c r="Q210" s="6"/>
    </row>
    <row r="211" spans="1:17">
      <c r="A211" s="6"/>
      <c r="B211" s="427">
        <v>211</v>
      </c>
      <c r="C211" s="76" t="s">
        <v>276</v>
      </c>
      <c r="D211" s="29"/>
      <c r="E211" s="9"/>
      <c r="F211" s="10"/>
      <c r="G211" s="10"/>
      <c r="H211" s="6"/>
      <c r="I211" s="89">
        <f>SUM(I189:I210)</f>
        <v>0</v>
      </c>
      <c r="J211" s="274"/>
      <c r="K211" s="89">
        <f>SUM(K189:K210)</f>
        <v>0</v>
      </c>
      <c r="L211" s="89">
        <f>SUM(L189:L210)</f>
        <v>0</v>
      </c>
      <c r="M211" s="89">
        <f>SUM(M189:M210)</f>
        <v>0</v>
      </c>
      <c r="N211" s="274"/>
      <c r="O211" s="707"/>
      <c r="P211" s="6"/>
      <c r="Q211" s="6"/>
    </row>
    <row r="212" spans="1:17">
      <c r="A212" s="6"/>
      <c r="B212" s="427">
        <v>212</v>
      </c>
      <c r="C212" s="76"/>
      <c r="D212" s="29"/>
      <c r="E212" s="9"/>
      <c r="F212" s="10"/>
      <c r="G212" s="10"/>
      <c r="H212" s="6"/>
      <c r="I212" s="99"/>
      <c r="J212" s="274"/>
      <c r="K212" s="99"/>
      <c r="L212" s="99"/>
      <c r="M212" s="99"/>
      <c r="N212" s="274"/>
      <c r="O212" s="93"/>
      <c r="P212" s="6"/>
      <c r="Q212" s="6"/>
    </row>
    <row r="213" spans="1:17">
      <c r="A213" s="6"/>
      <c r="B213" s="427">
        <v>213</v>
      </c>
      <c r="C213" s="8">
        <v>602</v>
      </c>
      <c r="D213" s="84" t="s">
        <v>123</v>
      </c>
      <c r="E213" s="9"/>
      <c r="F213" s="10"/>
      <c r="G213" s="10"/>
      <c r="H213" s="6"/>
      <c r="I213" s="98"/>
      <c r="J213" s="274"/>
      <c r="K213" s="98"/>
      <c r="L213" s="98"/>
      <c r="M213" s="98"/>
      <c r="N213" s="274"/>
      <c r="O213" s="149" t="s">
        <v>326</v>
      </c>
      <c r="P213" s="6"/>
      <c r="Q213" s="6"/>
    </row>
    <row r="214" spans="1:17">
      <c r="A214" s="6"/>
      <c r="B214" s="427">
        <v>214</v>
      </c>
      <c r="C214" s="8"/>
      <c r="D214" s="29"/>
      <c r="E214" s="9"/>
      <c r="F214" s="10"/>
      <c r="G214" s="10"/>
      <c r="H214" s="6"/>
      <c r="I214" s="91"/>
      <c r="J214" s="274"/>
      <c r="K214" s="91"/>
      <c r="L214" s="91"/>
      <c r="M214" s="91"/>
      <c r="N214" s="274"/>
      <c r="O214" s="93"/>
      <c r="P214" s="6"/>
      <c r="Q214" s="6"/>
    </row>
    <row r="215" spans="1:17">
      <c r="A215" s="6"/>
      <c r="B215" s="427">
        <v>215</v>
      </c>
      <c r="C215" s="8">
        <v>603</v>
      </c>
      <c r="D215" s="83" t="s">
        <v>235</v>
      </c>
      <c r="E215" s="9"/>
      <c r="F215" s="10"/>
      <c r="G215" s="10"/>
      <c r="H215" s="6"/>
      <c r="I215" s="93"/>
      <c r="J215" s="274"/>
      <c r="K215" s="93"/>
      <c r="L215" s="93"/>
      <c r="M215" s="93"/>
      <c r="N215" s="274"/>
      <c r="O215" s="93"/>
      <c r="P215" s="6"/>
      <c r="Q215" s="6"/>
    </row>
    <row r="216" spans="1:17">
      <c r="A216" s="6"/>
      <c r="B216" s="427">
        <v>216</v>
      </c>
      <c r="C216" s="8"/>
      <c r="D216" s="29">
        <v>603.1</v>
      </c>
      <c r="E216" s="9" t="s">
        <v>59</v>
      </c>
      <c r="F216" s="10"/>
      <c r="G216" s="10"/>
      <c r="H216" s="6"/>
      <c r="I216" s="98"/>
      <c r="J216" s="274"/>
      <c r="K216" s="98"/>
      <c r="L216" s="98"/>
      <c r="M216" s="98"/>
      <c r="N216" s="274"/>
      <c r="O216" s="702" t="s">
        <v>329</v>
      </c>
      <c r="P216" s="6"/>
      <c r="Q216" s="6"/>
    </row>
    <row r="217" spans="1:17">
      <c r="A217" s="6"/>
      <c r="B217" s="427">
        <v>217</v>
      </c>
      <c r="C217" s="8"/>
      <c r="E217" s="19">
        <v>603.12</v>
      </c>
      <c r="F217" s="9" t="s">
        <v>236</v>
      </c>
      <c r="G217" s="10"/>
      <c r="H217" s="6"/>
      <c r="I217" s="98"/>
      <c r="J217" s="274"/>
      <c r="K217" s="98"/>
      <c r="L217" s="98"/>
      <c r="M217" s="98"/>
      <c r="N217" s="274"/>
      <c r="O217" s="703"/>
      <c r="P217" s="6"/>
      <c r="Q217" s="6"/>
    </row>
    <row r="218" spans="1:17">
      <c r="A218" s="6"/>
      <c r="B218" s="427">
        <v>218</v>
      </c>
      <c r="C218" s="8"/>
      <c r="E218" s="19">
        <v>603.13</v>
      </c>
      <c r="F218" s="9" t="s">
        <v>237</v>
      </c>
      <c r="G218" s="10"/>
      <c r="H218" s="6"/>
      <c r="I218" s="98"/>
      <c r="J218" s="274"/>
      <c r="K218" s="98"/>
      <c r="L218" s="98"/>
      <c r="M218" s="98"/>
      <c r="N218" s="274"/>
      <c r="O218" s="703"/>
      <c r="P218" s="6"/>
      <c r="Q218" s="6"/>
    </row>
    <row r="219" spans="1:17">
      <c r="A219" s="6"/>
      <c r="B219" s="427">
        <v>219</v>
      </c>
      <c r="C219" s="8"/>
      <c r="E219" s="19">
        <v>603.14</v>
      </c>
      <c r="F219" s="9"/>
      <c r="G219" s="10"/>
      <c r="H219" s="6"/>
      <c r="I219" s="98"/>
      <c r="J219" s="274"/>
      <c r="K219" s="98"/>
      <c r="L219" s="98"/>
      <c r="M219" s="98"/>
      <c r="N219" s="274"/>
      <c r="O219" s="703"/>
      <c r="P219" s="6"/>
      <c r="Q219" s="6"/>
    </row>
    <row r="220" spans="1:17">
      <c r="A220" s="6"/>
      <c r="B220" s="427">
        <v>220</v>
      </c>
      <c r="C220" s="8"/>
      <c r="D220" s="29"/>
      <c r="E220" s="19">
        <v>603.15</v>
      </c>
      <c r="F220" s="10"/>
      <c r="G220" s="10"/>
      <c r="H220" s="6"/>
      <c r="I220" s="98"/>
      <c r="J220" s="274"/>
      <c r="K220" s="98"/>
      <c r="L220" s="98"/>
      <c r="M220" s="98"/>
      <c r="N220" s="274"/>
      <c r="O220" s="703"/>
      <c r="P220" s="6"/>
      <c r="Q220" s="6"/>
    </row>
    <row r="221" spans="1:17">
      <c r="A221" s="6"/>
      <c r="B221" s="427">
        <v>221</v>
      </c>
      <c r="C221" s="8"/>
      <c r="D221" s="29"/>
      <c r="E221" s="19">
        <v>603.19000000000005</v>
      </c>
      <c r="F221" s="10" t="s">
        <v>112</v>
      </c>
      <c r="G221" s="10"/>
      <c r="H221" s="6"/>
      <c r="I221" s="98"/>
      <c r="J221" s="274"/>
      <c r="K221" s="98"/>
      <c r="L221" s="98"/>
      <c r="M221" s="98"/>
      <c r="N221" s="274"/>
      <c r="O221" s="703"/>
      <c r="P221" s="6"/>
      <c r="Q221" s="6"/>
    </row>
    <row r="222" spans="1:17">
      <c r="A222" s="6"/>
      <c r="B222" s="427">
        <v>222</v>
      </c>
      <c r="C222" s="76" t="s">
        <v>277</v>
      </c>
      <c r="D222" s="29"/>
      <c r="E222" s="9"/>
      <c r="F222" s="10"/>
      <c r="G222" s="10"/>
      <c r="H222" s="6"/>
      <c r="I222" s="89">
        <f>SUM(I216:I221)</f>
        <v>0</v>
      </c>
      <c r="J222" s="274"/>
      <c r="K222" s="89">
        <f>SUM(K216:K221)</f>
        <v>0</v>
      </c>
      <c r="L222" s="89">
        <f>SUM(L216:L221)</f>
        <v>0</v>
      </c>
      <c r="M222" s="89">
        <f>SUM(M216:M221)</f>
        <v>0</v>
      </c>
      <c r="N222" s="274"/>
      <c r="O222" s="703"/>
      <c r="P222" s="6"/>
      <c r="Q222" s="6"/>
    </row>
    <row r="223" spans="1:17">
      <c r="A223" s="6"/>
      <c r="B223" s="427">
        <v>223</v>
      </c>
      <c r="D223" s="29">
        <v>603.20000000000005</v>
      </c>
      <c r="E223" s="9" t="s">
        <v>124</v>
      </c>
      <c r="F223" s="9"/>
      <c r="G223" s="10"/>
      <c r="H223" s="6"/>
      <c r="I223" s="94"/>
      <c r="J223" s="274"/>
      <c r="K223" s="94"/>
      <c r="L223" s="94"/>
      <c r="M223" s="94"/>
      <c r="N223" s="274"/>
      <c r="O223" s="703"/>
      <c r="P223" s="6"/>
      <c r="Q223" s="6"/>
    </row>
    <row r="224" spans="1:17">
      <c r="A224" s="6"/>
      <c r="B224" s="427">
        <v>224</v>
      </c>
      <c r="C224" s="8"/>
      <c r="E224" s="48">
        <v>603.21</v>
      </c>
      <c r="F224" s="9" t="s">
        <v>121</v>
      </c>
      <c r="H224" s="6"/>
      <c r="I224" s="98"/>
      <c r="J224" s="274"/>
      <c r="K224" s="98"/>
      <c r="L224" s="98"/>
      <c r="M224" s="98"/>
      <c r="N224" s="274"/>
      <c r="O224" s="703"/>
      <c r="P224" s="6"/>
      <c r="Q224" s="6"/>
    </row>
    <row r="225" spans="1:17">
      <c r="A225" s="6"/>
      <c r="B225" s="427">
        <v>225</v>
      </c>
      <c r="C225" s="8"/>
      <c r="E225" s="48">
        <v>603.22</v>
      </c>
      <c r="F225" s="9" t="s">
        <v>238</v>
      </c>
      <c r="G225" s="10"/>
      <c r="H225" s="6"/>
      <c r="I225" s="98"/>
      <c r="J225" s="274"/>
      <c r="K225" s="98"/>
      <c r="L225" s="98"/>
      <c r="M225" s="98"/>
      <c r="N225" s="274"/>
      <c r="O225" s="703"/>
      <c r="P225" s="6"/>
      <c r="Q225" s="6"/>
    </row>
    <row r="226" spans="1:17">
      <c r="A226" s="6"/>
      <c r="B226" s="427">
        <v>226</v>
      </c>
      <c r="C226" s="8"/>
      <c r="E226" s="48">
        <v>603.23</v>
      </c>
      <c r="F226" s="9" t="s">
        <v>240</v>
      </c>
      <c r="G226" s="10"/>
      <c r="H226" s="6"/>
      <c r="I226" s="98"/>
      <c r="J226" s="274"/>
      <c r="K226" s="98"/>
      <c r="L226" s="98"/>
      <c r="M226" s="98"/>
      <c r="N226" s="274"/>
      <c r="O226" s="703"/>
      <c r="P226" s="6"/>
      <c r="Q226" s="6"/>
    </row>
    <row r="227" spans="1:17">
      <c r="A227" s="6"/>
      <c r="B227" s="427">
        <v>227</v>
      </c>
      <c r="C227" s="8"/>
      <c r="E227" s="48">
        <v>603.24</v>
      </c>
      <c r="F227" s="9" t="s">
        <v>80</v>
      </c>
      <c r="G227" s="10"/>
      <c r="H227" s="6"/>
      <c r="I227" s="98"/>
      <c r="J227" s="274"/>
      <c r="K227" s="98"/>
      <c r="L227" s="98"/>
      <c r="M227" s="98"/>
      <c r="N227" s="274"/>
      <c r="O227" s="703"/>
      <c r="P227" s="6"/>
      <c r="Q227" s="6"/>
    </row>
    <row r="228" spans="1:17">
      <c r="A228" s="6"/>
      <c r="B228" s="427">
        <v>228</v>
      </c>
      <c r="C228" s="8"/>
      <c r="E228" s="48">
        <v>603.25</v>
      </c>
      <c r="F228" s="9"/>
      <c r="G228" s="10"/>
      <c r="H228" s="6"/>
      <c r="I228" s="98"/>
      <c r="J228" s="274"/>
      <c r="K228" s="98"/>
      <c r="L228" s="98"/>
      <c r="M228" s="98"/>
      <c r="N228" s="274"/>
      <c r="O228" s="703"/>
      <c r="P228" s="6"/>
      <c r="Q228" s="6"/>
    </row>
    <row r="229" spans="1:17">
      <c r="A229" s="6"/>
      <c r="B229" s="427">
        <v>229</v>
      </c>
      <c r="C229" s="8"/>
      <c r="E229" s="48">
        <v>603.29</v>
      </c>
      <c r="F229" s="9" t="s">
        <v>112</v>
      </c>
      <c r="G229" s="10"/>
      <c r="H229" s="6"/>
      <c r="I229" s="98"/>
      <c r="J229" s="274"/>
      <c r="K229" s="98"/>
      <c r="L229" s="98"/>
      <c r="M229" s="98"/>
      <c r="N229" s="274"/>
      <c r="O229" s="703"/>
      <c r="P229" s="6"/>
      <c r="Q229" s="6"/>
    </row>
    <row r="230" spans="1:17">
      <c r="A230" s="6"/>
      <c r="B230" s="427">
        <v>230</v>
      </c>
      <c r="C230" s="76" t="s">
        <v>278</v>
      </c>
      <c r="D230" s="29"/>
      <c r="E230" s="9"/>
      <c r="F230" s="10"/>
      <c r="G230" s="10"/>
      <c r="H230" s="6"/>
      <c r="I230" s="89">
        <f>SUM(I224:I229)</f>
        <v>0</v>
      </c>
      <c r="J230" s="274"/>
      <c r="K230" s="89">
        <f>SUM(K224:K229)</f>
        <v>0</v>
      </c>
      <c r="L230" s="89">
        <f>SUM(L224:L229)</f>
        <v>0</v>
      </c>
      <c r="M230" s="89">
        <f>SUM(M224:M229)</f>
        <v>0</v>
      </c>
      <c r="N230" s="274"/>
      <c r="O230" s="703"/>
      <c r="P230" s="6"/>
      <c r="Q230" s="6"/>
    </row>
    <row r="231" spans="1:17">
      <c r="A231" s="6"/>
      <c r="B231" s="427">
        <v>231</v>
      </c>
      <c r="D231" s="29">
        <v>603.29999999999995</v>
      </c>
      <c r="E231" s="11" t="s">
        <v>187</v>
      </c>
      <c r="F231" s="10"/>
      <c r="G231" s="10"/>
      <c r="H231" s="6"/>
      <c r="I231" s="93"/>
      <c r="J231" s="274"/>
      <c r="K231" s="93"/>
      <c r="L231" s="93"/>
      <c r="M231" s="93"/>
      <c r="N231" s="274"/>
      <c r="O231" s="93"/>
      <c r="P231" s="6"/>
      <c r="Q231" s="6"/>
    </row>
    <row r="232" spans="1:17">
      <c r="A232" s="6"/>
      <c r="B232" s="427">
        <v>232</v>
      </c>
      <c r="C232" s="8"/>
      <c r="E232" s="19">
        <v>603.30999999999995</v>
      </c>
      <c r="F232" s="9" t="s">
        <v>121</v>
      </c>
      <c r="G232" s="10"/>
      <c r="H232" s="6"/>
      <c r="I232" s="98"/>
      <c r="J232" s="274"/>
      <c r="K232" s="98"/>
      <c r="L232" s="98"/>
      <c r="M232" s="98"/>
      <c r="N232" s="274"/>
      <c r="O232" s="702" t="s">
        <v>330</v>
      </c>
      <c r="P232" s="6"/>
      <c r="Q232" s="6"/>
    </row>
    <row r="233" spans="1:17">
      <c r="A233" s="6"/>
      <c r="B233" s="427">
        <v>233</v>
      </c>
      <c r="C233" s="8"/>
      <c r="E233" s="19">
        <v>603.32000000000005</v>
      </c>
      <c r="F233" s="9" t="s">
        <v>239</v>
      </c>
      <c r="G233" s="10"/>
      <c r="H233" s="6"/>
      <c r="I233" s="98"/>
      <c r="J233" s="274"/>
      <c r="K233" s="98"/>
      <c r="L233" s="98"/>
      <c r="M233" s="98"/>
      <c r="N233" s="274"/>
      <c r="O233" s="703"/>
      <c r="P233" s="6"/>
      <c r="Q233" s="6"/>
    </row>
    <row r="234" spans="1:17">
      <c r="A234" s="6"/>
      <c r="B234" s="427">
        <v>234</v>
      </c>
      <c r="C234" s="8"/>
      <c r="E234" s="19">
        <v>603.33000000000004</v>
      </c>
      <c r="F234" s="9" t="s">
        <v>144</v>
      </c>
      <c r="G234" s="10"/>
      <c r="H234" s="6"/>
      <c r="I234" s="98"/>
      <c r="J234" s="274"/>
      <c r="K234" s="98"/>
      <c r="L234" s="98"/>
      <c r="M234" s="98"/>
      <c r="N234" s="274"/>
      <c r="O234" s="703"/>
      <c r="P234" s="6"/>
      <c r="Q234" s="6"/>
    </row>
    <row r="235" spans="1:17">
      <c r="A235" s="6"/>
      <c r="B235" s="427">
        <v>235</v>
      </c>
      <c r="C235" s="8"/>
      <c r="E235" s="19">
        <v>603.34</v>
      </c>
      <c r="F235" s="9" t="s">
        <v>122</v>
      </c>
      <c r="G235" s="10"/>
      <c r="H235" s="6"/>
      <c r="I235" s="98"/>
      <c r="J235" s="274"/>
      <c r="K235" s="98"/>
      <c r="L235" s="98"/>
      <c r="M235" s="98"/>
      <c r="N235" s="274"/>
      <c r="O235" s="703"/>
      <c r="P235" s="6"/>
      <c r="Q235" s="6"/>
    </row>
    <row r="236" spans="1:17">
      <c r="A236" s="6"/>
      <c r="B236" s="427">
        <v>236</v>
      </c>
      <c r="C236" s="8"/>
      <c r="D236" s="29"/>
      <c r="E236" s="19">
        <v>603.39</v>
      </c>
      <c r="F236" s="10" t="s">
        <v>112</v>
      </c>
      <c r="G236" s="10"/>
      <c r="H236" s="6"/>
      <c r="I236" s="98"/>
      <c r="J236" s="274"/>
      <c r="K236" s="98"/>
      <c r="L236" s="98"/>
      <c r="M236" s="98"/>
      <c r="N236" s="274"/>
      <c r="O236" s="703"/>
      <c r="P236" s="6"/>
      <c r="Q236" s="6"/>
    </row>
    <row r="237" spans="1:17">
      <c r="A237" s="6"/>
      <c r="B237" s="427">
        <v>237</v>
      </c>
      <c r="C237" s="76" t="s">
        <v>279</v>
      </c>
      <c r="D237" s="29"/>
      <c r="E237" s="9"/>
      <c r="F237" s="10"/>
      <c r="G237" s="10"/>
      <c r="H237" s="6"/>
      <c r="I237" s="89">
        <f>SUM(I232:I236)</f>
        <v>0</v>
      </c>
      <c r="J237" s="274"/>
      <c r="K237" s="89">
        <f>SUM(K232:K236)</f>
        <v>0</v>
      </c>
      <c r="L237" s="89">
        <f>SUM(L232:L236)</f>
        <v>0</v>
      </c>
      <c r="M237" s="89">
        <f>SUM(M232:M236)</f>
        <v>0</v>
      </c>
      <c r="N237" s="274"/>
      <c r="O237" s="703"/>
      <c r="P237" s="6"/>
      <c r="Q237" s="6"/>
    </row>
    <row r="238" spans="1:17">
      <c r="A238" s="6"/>
      <c r="B238" s="427">
        <v>238</v>
      </c>
      <c r="C238" s="8">
        <v>605</v>
      </c>
      <c r="D238" s="84" t="s">
        <v>128</v>
      </c>
      <c r="E238" s="9"/>
      <c r="F238" s="10"/>
      <c r="G238" s="10"/>
      <c r="H238" s="6"/>
      <c r="I238" s="93"/>
      <c r="J238" s="274"/>
      <c r="K238" s="93"/>
      <c r="L238" s="93"/>
      <c r="M238" s="91"/>
      <c r="N238" s="274"/>
      <c r="O238" s="93"/>
      <c r="P238" s="6"/>
      <c r="Q238" s="6"/>
    </row>
    <row r="239" spans="1:17" ht="13.2" customHeight="1">
      <c r="A239" s="6"/>
      <c r="B239" s="427">
        <v>239</v>
      </c>
      <c r="C239" s="8"/>
      <c r="D239" s="29">
        <v>605.1</v>
      </c>
      <c r="E239" s="10" t="s">
        <v>544</v>
      </c>
      <c r="F239" s="10"/>
      <c r="H239" s="6"/>
      <c r="I239" s="98"/>
      <c r="J239" s="274"/>
      <c r="K239" s="98"/>
      <c r="L239" s="98"/>
      <c r="M239" s="98"/>
      <c r="N239" s="274"/>
      <c r="O239" s="98">
        <v>0</v>
      </c>
      <c r="P239" s="6"/>
      <c r="Q239" s="6"/>
    </row>
    <row r="240" spans="1:17">
      <c r="A240" s="6"/>
      <c r="B240" s="427">
        <v>240</v>
      </c>
      <c r="C240" s="8"/>
      <c r="D240" s="29">
        <v>605.20000000000005</v>
      </c>
      <c r="E240" s="10" t="s">
        <v>188</v>
      </c>
      <c r="F240" s="10"/>
      <c r="H240" s="6"/>
      <c r="I240" s="98"/>
      <c r="J240" s="274"/>
      <c r="K240" s="98"/>
      <c r="L240" s="98"/>
      <c r="M240" s="98"/>
      <c r="N240" s="274"/>
      <c r="O240" s="98">
        <v>0</v>
      </c>
      <c r="P240" s="6"/>
      <c r="Q240" s="6"/>
    </row>
    <row r="241" spans="1:17">
      <c r="A241" s="6"/>
      <c r="B241" s="427">
        <v>241</v>
      </c>
      <c r="C241" s="8"/>
      <c r="D241" s="29">
        <v>605.9</v>
      </c>
      <c r="E241" s="19" t="s">
        <v>112</v>
      </c>
      <c r="F241" s="10"/>
      <c r="H241" s="6"/>
      <c r="I241" s="98"/>
      <c r="J241" s="274"/>
      <c r="K241" s="98"/>
      <c r="L241" s="98"/>
      <c r="M241" s="98"/>
      <c r="N241" s="274"/>
      <c r="O241" s="98">
        <v>0</v>
      </c>
      <c r="P241" s="6"/>
      <c r="Q241" s="6"/>
    </row>
    <row r="242" spans="1:17">
      <c r="A242" s="6"/>
      <c r="B242" s="427">
        <v>242</v>
      </c>
      <c r="C242" s="76" t="s">
        <v>280</v>
      </c>
      <c r="D242" s="29"/>
      <c r="E242" s="9"/>
      <c r="F242" s="10"/>
      <c r="G242" s="10"/>
      <c r="H242" s="6"/>
      <c r="I242" s="89">
        <f>SUM(I239:I241)</f>
        <v>0</v>
      </c>
      <c r="J242" s="274"/>
      <c r="K242" s="89">
        <f>SUM(K239:K241)</f>
        <v>0</v>
      </c>
      <c r="L242" s="89">
        <f>SUM(L239:L241)</f>
        <v>0</v>
      </c>
      <c r="M242" s="89">
        <f>SUM(M239:M241)</f>
        <v>0</v>
      </c>
      <c r="N242" s="274"/>
      <c r="O242" s="89">
        <f>SUM(O234:O241)</f>
        <v>0</v>
      </c>
      <c r="P242" s="6"/>
      <c r="Q242" s="6"/>
    </row>
    <row r="243" spans="1:17">
      <c r="A243" s="6"/>
      <c r="B243" s="427">
        <v>243</v>
      </c>
      <c r="C243" s="8">
        <v>610</v>
      </c>
      <c r="D243" s="84" t="s">
        <v>193</v>
      </c>
      <c r="E243" s="9"/>
      <c r="F243" s="10"/>
      <c r="G243" s="10"/>
      <c r="H243" s="6"/>
      <c r="I243" s="91"/>
      <c r="J243" s="274"/>
      <c r="K243" s="91"/>
      <c r="L243" s="91"/>
      <c r="M243" s="93"/>
      <c r="N243" s="274"/>
      <c r="O243" s="93"/>
      <c r="P243" s="6"/>
      <c r="Q243" s="6"/>
    </row>
    <row r="244" spans="1:17">
      <c r="A244" s="6"/>
      <c r="B244" s="427">
        <v>244</v>
      </c>
      <c r="C244" s="8"/>
      <c r="D244" s="29">
        <v>610.1</v>
      </c>
      <c r="E244" s="10" t="s">
        <v>130</v>
      </c>
      <c r="F244" s="10"/>
      <c r="H244" s="6"/>
      <c r="I244" s="98"/>
      <c r="J244" s="274"/>
      <c r="K244" s="98"/>
      <c r="L244" s="98"/>
      <c r="M244" s="98"/>
      <c r="N244" s="274"/>
      <c r="O244" s="98"/>
      <c r="P244" s="6"/>
      <c r="Q244" s="6"/>
    </row>
    <row r="245" spans="1:17">
      <c r="A245" s="6"/>
      <c r="B245" s="427">
        <v>245</v>
      </c>
      <c r="C245" s="8"/>
      <c r="D245" s="29"/>
      <c r="E245" s="19">
        <v>610.11</v>
      </c>
      <c r="F245" s="10" t="s">
        <v>242</v>
      </c>
      <c r="H245" s="6"/>
      <c r="I245" s="98"/>
      <c r="J245" s="274"/>
      <c r="K245" s="98"/>
      <c r="L245" s="98"/>
      <c r="M245" s="98"/>
      <c r="N245" s="274"/>
      <c r="O245" s="98"/>
      <c r="P245" s="6"/>
      <c r="Q245" s="6"/>
    </row>
    <row r="246" spans="1:17">
      <c r="A246" s="6"/>
      <c r="B246" s="427">
        <v>246</v>
      </c>
      <c r="C246" s="8"/>
      <c r="D246" s="29"/>
      <c r="E246" s="19">
        <v>610.12</v>
      </c>
      <c r="F246" s="10" t="s">
        <v>241</v>
      </c>
      <c r="H246" s="6"/>
      <c r="I246" s="98"/>
      <c r="J246" s="274"/>
      <c r="K246" s="98"/>
      <c r="L246" s="98"/>
      <c r="M246" s="98"/>
      <c r="N246" s="274"/>
      <c r="O246" s="98"/>
      <c r="P246" s="6"/>
      <c r="Q246" s="6"/>
    </row>
    <row r="247" spans="1:17">
      <c r="A247" s="6"/>
      <c r="B247" s="427">
        <v>247</v>
      </c>
      <c r="C247" s="8"/>
      <c r="D247" s="29"/>
      <c r="E247" s="19">
        <v>610.19000000000005</v>
      </c>
      <c r="F247" s="10" t="s">
        <v>112</v>
      </c>
      <c r="H247" s="6"/>
      <c r="I247" s="98"/>
      <c r="J247" s="274"/>
      <c r="K247" s="98"/>
      <c r="L247" s="98"/>
      <c r="M247" s="98"/>
      <c r="N247" s="274"/>
      <c r="O247" s="98"/>
      <c r="P247" s="6"/>
      <c r="Q247" s="6"/>
    </row>
    <row r="248" spans="1:17">
      <c r="A248" s="6"/>
      <c r="B248" s="427">
        <v>248</v>
      </c>
      <c r="C248" s="8"/>
      <c r="D248" s="29">
        <v>610.20000000000005</v>
      </c>
      <c r="E248" s="10" t="s">
        <v>132</v>
      </c>
      <c r="F248" s="10"/>
      <c r="H248" s="6"/>
      <c r="I248" s="98"/>
      <c r="J248" s="274"/>
      <c r="K248" s="98"/>
      <c r="L248" s="98"/>
      <c r="M248" s="98"/>
      <c r="N248" s="274"/>
      <c r="O248" s="98"/>
      <c r="P248" s="6"/>
      <c r="Q248" s="6"/>
    </row>
    <row r="249" spans="1:17">
      <c r="A249" s="6"/>
      <c r="B249" s="427">
        <v>249</v>
      </c>
      <c r="C249" s="8"/>
      <c r="D249" s="29">
        <v>610.29999999999995</v>
      </c>
      <c r="E249" s="10" t="s">
        <v>133</v>
      </c>
      <c r="F249" s="10"/>
      <c r="H249" s="6"/>
      <c r="I249" s="98"/>
      <c r="J249" s="274"/>
      <c r="K249" s="98"/>
      <c r="L249" s="98"/>
      <c r="M249" s="98"/>
      <c r="N249" s="274"/>
      <c r="O249" s="98"/>
      <c r="P249" s="6"/>
      <c r="Q249" s="6"/>
    </row>
    <row r="250" spans="1:17">
      <c r="A250" s="6"/>
      <c r="B250" s="427">
        <v>250</v>
      </c>
      <c r="C250" s="8"/>
      <c r="D250" s="29">
        <v>610.4</v>
      </c>
      <c r="E250" s="10" t="s">
        <v>189</v>
      </c>
      <c r="F250" s="10"/>
      <c r="H250" s="6"/>
      <c r="I250" s="98"/>
      <c r="J250" s="274"/>
      <c r="K250" s="98"/>
      <c r="L250" s="98"/>
      <c r="M250" s="98"/>
      <c r="N250" s="274"/>
      <c r="O250" s="98"/>
      <c r="P250" s="6"/>
      <c r="Q250" s="6"/>
    </row>
    <row r="251" spans="1:17">
      <c r="A251" s="6"/>
      <c r="B251" s="427">
        <v>251</v>
      </c>
      <c r="C251" s="8"/>
      <c r="D251" s="29"/>
      <c r="E251" s="19">
        <v>610.41</v>
      </c>
      <c r="F251" s="10"/>
      <c r="H251" s="6"/>
      <c r="I251" s="98"/>
      <c r="J251" s="274"/>
      <c r="K251" s="98"/>
      <c r="L251" s="98"/>
      <c r="M251" s="98"/>
      <c r="N251" s="274"/>
      <c r="O251" s="98"/>
      <c r="P251" s="6"/>
      <c r="Q251" s="6"/>
    </row>
    <row r="252" spans="1:17">
      <c r="A252" s="6"/>
      <c r="B252" s="427">
        <v>252</v>
      </c>
      <c r="C252" s="8"/>
      <c r="D252" s="29"/>
      <c r="E252" s="19">
        <v>610.41999999999996</v>
      </c>
      <c r="F252" s="10"/>
      <c r="H252" s="6"/>
      <c r="I252" s="98"/>
      <c r="J252" s="274"/>
      <c r="K252" s="98"/>
      <c r="L252" s="98"/>
      <c r="M252" s="98"/>
      <c r="N252" s="274"/>
      <c r="O252" s="98"/>
      <c r="P252" s="6"/>
      <c r="Q252" s="6"/>
    </row>
    <row r="253" spans="1:17">
      <c r="A253" s="6"/>
      <c r="B253" s="427">
        <v>253</v>
      </c>
      <c r="C253" s="8"/>
      <c r="D253" s="29"/>
      <c r="E253" s="19">
        <v>610.42999999999995</v>
      </c>
      <c r="F253" s="10"/>
      <c r="H253" s="6"/>
      <c r="I253" s="98"/>
      <c r="J253" s="274"/>
      <c r="K253" s="98"/>
      <c r="L253" s="98"/>
      <c r="M253" s="98"/>
      <c r="N253" s="274"/>
      <c r="O253" s="98"/>
      <c r="P253" s="6"/>
      <c r="Q253" s="6"/>
    </row>
    <row r="254" spans="1:17">
      <c r="A254" s="6"/>
      <c r="B254" s="427">
        <v>254</v>
      </c>
      <c r="C254" s="8"/>
      <c r="E254" s="19">
        <v>610.44000000000005</v>
      </c>
      <c r="F254" s="10" t="s">
        <v>190</v>
      </c>
      <c r="H254" s="6"/>
      <c r="I254" s="98"/>
      <c r="J254" s="274"/>
      <c r="K254" s="98"/>
      <c r="L254" s="98"/>
      <c r="M254" s="98"/>
      <c r="N254" s="274"/>
      <c r="O254" s="98"/>
      <c r="P254" s="6"/>
      <c r="Q254" s="6"/>
    </row>
    <row r="255" spans="1:17">
      <c r="A255" s="6"/>
      <c r="B255" s="427">
        <v>255</v>
      </c>
      <c r="C255" s="8"/>
      <c r="E255" s="19">
        <v>610.45000000000005</v>
      </c>
      <c r="F255" s="10"/>
      <c r="H255" s="6"/>
      <c r="I255" s="98"/>
      <c r="J255" s="274"/>
      <c r="K255" s="98"/>
      <c r="L255" s="98"/>
      <c r="M255" s="98"/>
      <c r="N255" s="274"/>
      <c r="O255" s="98"/>
      <c r="P255" s="6"/>
      <c r="Q255" s="6"/>
    </row>
    <row r="256" spans="1:17">
      <c r="A256" s="6"/>
      <c r="B256" s="427">
        <v>256</v>
      </c>
      <c r="C256" s="8"/>
      <c r="E256" s="19">
        <v>610.46</v>
      </c>
      <c r="F256" s="10"/>
      <c r="H256" s="6"/>
      <c r="I256" s="98"/>
      <c r="J256" s="274"/>
      <c r="K256" s="98"/>
      <c r="L256" s="98"/>
      <c r="M256" s="98"/>
      <c r="N256" s="274"/>
      <c r="O256" s="98"/>
      <c r="P256" s="6"/>
      <c r="Q256" s="6"/>
    </row>
    <row r="257" spans="1:17">
      <c r="A257" s="6"/>
      <c r="B257" s="427">
        <v>257</v>
      </c>
      <c r="C257" s="8"/>
      <c r="E257" s="19">
        <v>610.47</v>
      </c>
      <c r="F257" s="10"/>
      <c r="H257" s="6"/>
      <c r="I257" s="98"/>
      <c r="J257" s="274"/>
      <c r="K257" s="98"/>
      <c r="L257" s="98"/>
      <c r="M257" s="98"/>
      <c r="N257" s="274"/>
      <c r="O257" s="98"/>
      <c r="P257" s="6"/>
      <c r="Q257" s="6"/>
    </row>
    <row r="258" spans="1:17">
      <c r="A258" s="6"/>
      <c r="B258" s="427">
        <v>258</v>
      </c>
      <c r="C258" s="8"/>
      <c r="E258" s="19">
        <v>610.48</v>
      </c>
      <c r="F258" s="10" t="s">
        <v>129</v>
      </c>
      <c r="H258" s="6"/>
      <c r="I258" s="98"/>
      <c r="J258" s="274"/>
      <c r="K258" s="98"/>
      <c r="L258" s="98"/>
      <c r="M258" s="98"/>
      <c r="N258" s="274"/>
      <c r="O258" s="98"/>
      <c r="P258" s="6"/>
      <c r="Q258" s="6"/>
    </row>
    <row r="259" spans="1:17">
      <c r="A259" s="6"/>
      <c r="B259" s="427">
        <v>259</v>
      </c>
      <c r="C259" s="8"/>
      <c r="E259" s="19">
        <v>610.49</v>
      </c>
      <c r="F259" s="10" t="s">
        <v>112</v>
      </c>
      <c r="H259" s="6"/>
      <c r="I259" s="98"/>
      <c r="J259" s="274"/>
      <c r="K259" s="98"/>
      <c r="L259" s="98"/>
      <c r="M259" s="98"/>
      <c r="N259" s="274"/>
      <c r="O259" s="98"/>
      <c r="P259" s="6"/>
      <c r="Q259" s="6"/>
    </row>
    <row r="260" spans="1:17">
      <c r="A260" s="6"/>
      <c r="B260" s="427">
        <v>260</v>
      </c>
      <c r="C260" s="8"/>
      <c r="D260" s="82">
        <v>610.79999999999995</v>
      </c>
      <c r="E260" s="19" t="s">
        <v>129</v>
      </c>
      <c r="F260" s="10"/>
      <c r="H260" s="6"/>
      <c r="I260" s="98"/>
      <c r="J260" s="274"/>
      <c r="K260" s="98"/>
      <c r="L260" s="98"/>
      <c r="M260" s="98"/>
      <c r="N260" s="274"/>
      <c r="O260" s="98"/>
      <c r="P260" s="6"/>
      <c r="Q260" s="6"/>
    </row>
    <row r="261" spans="1:17">
      <c r="A261" s="6"/>
      <c r="B261" s="427">
        <v>261</v>
      </c>
      <c r="C261" s="8"/>
      <c r="D261" s="29">
        <v>610.9</v>
      </c>
      <c r="E261" s="10" t="s">
        <v>112</v>
      </c>
      <c r="F261" s="10"/>
      <c r="H261" s="6"/>
      <c r="I261" s="98"/>
      <c r="J261" s="274"/>
      <c r="K261" s="98"/>
      <c r="L261" s="98"/>
      <c r="M261" s="98"/>
      <c r="N261" s="274"/>
      <c r="O261" s="98"/>
      <c r="P261" s="6"/>
      <c r="Q261" s="6"/>
    </row>
    <row r="262" spans="1:17">
      <c r="A262" s="6"/>
      <c r="B262" s="427">
        <v>262</v>
      </c>
      <c r="C262" s="76" t="s">
        <v>281</v>
      </c>
      <c r="D262" s="29"/>
      <c r="E262" s="9"/>
      <c r="F262" s="10"/>
      <c r="G262" s="10"/>
      <c r="H262" s="6"/>
      <c r="I262" s="89">
        <f>SUM(I244:I261)</f>
        <v>0</v>
      </c>
      <c r="J262" s="274"/>
      <c r="K262" s="89">
        <f>SUM(K244:K261)</f>
        <v>0</v>
      </c>
      <c r="L262" s="89">
        <f>SUM(L244:L261)</f>
        <v>0</v>
      </c>
      <c r="M262" s="89">
        <f>SUM(M244:M261)</f>
        <v>0</v>
      </c>
      <c r="N262" s="274"/>
      <c r="O262" s="89">
        <f>SUM(O244:O261)</f>
        <v>0</v>
      </c>
      <c r="P262" s="6"/>
      <c r="Q262" s="6"/>
    </row>
    <row r="263" spans="1:17">
      <c r="A263" s="6"/>
      <c r="B263" s="427">
        <v>263</v>
      </c>
      <c r="C263" s="8">
        <v>615</v>
      </c>
      <c r="D263" s="84" t="s">
        <v>191</v>
      </c>
      <c r="E263" s="9"/>
      <c r="F263" s="10"/>
      <c r="G263" s="10"/>
      <c r="H263" s="6"/>
      <c r="I263" s="91"/>
      <c r="J263" s="274"/>
      <c r="K263" s="91"/>
      <c r="L263" s="91"/>
      <c r="M263" s="91"/>
      <c r="N263" s="274"/>
      <c r="O263" s="91"/>
      <c r="P263" s="6"/>
      <c r="Q263" s="6"/>
    </row>
    <row r="264" spans="1:17">
      <c r="A264" s="6"/>
      <c r="B264" s="427">
        <v>264</v>
      </c>
      <c r="C264" s="8"/>
      <c r="D264" s="29">
        <v>615.1</v>
      </c>
      <c r="E264" s="10" t="s">
        <v>130</v>
      </c>
      <c r="F264" s="10"/>
      <c r="H264" s="6"/>
      <c r="I264" s="93"/>
      <c r="J264" s="274"/>
      <c r="K264" s="93"/>
      <c r="L264" s="93"/>
      <c r="M264" s="93"/>
      <c r="N264" s="274"/>
      <c r="O264" s="93"/>
      <c r="P264" s="6"/>
      <c r="Q264" s="6"/>
    </row>
    <row r="265" spans="1:17">
      <c r="A265" s="6"/>
      <c r="B265" s="427">
        <v>265</v>
      </c>
      <c r="C265" s="8"/>
      <c r="D265" s="29"/>
      <c r="E265" s="19">
        <v>615.11</v>
      </c>
      <c r="F265" s="10" t="s">
        <v>242</v>
      </c>
      <c r="H265" s="6"/>
      <c r="I265" s="98"/>
      <c r="J265" s="274"/>
      <c r="K265" s="98"/>
      <c r="L265" s="98"/>
      <c r="M265" s="98"/>
      <c r="N265" s="274"/>
      <c r="O265" s="98"/>
      <c r="P265" s="6"/>
      <c r="Q265" s="6"/>
    </row>
    <row r="266" spans="1:17">
      <c r="A266" s="6"/>
      <c r="B266" s="427">
        <v>266</v>
      </c>
      <c r="C266" s="8"/>
      <c r="D266" s="29"/>
      <c r="E266" s="19">
        <v>615.12</v>
      </c>
      <c r="F266" s="10" t="s">
        <v>241</v>
      </c>
      <c r="H266" s="6"/>
      <c r="I266" s="98"/>
      <c r="J266" s="274"/>
      <c r="K266" s="98"/>
      <c r="L266" s="98"/>
      <c r="M266" s="98"/>
      <c r="N266" s="274"/>
      <c r="O266" s="98"/>
      <c r="P266" s="6"/>
      <c r="Q266" s="6"/>
    </row>
    <row r="267" spans="1:17">
      <c r="A267" s="6"/>
      <c r="B267" s="427">
        <v>267</v>
      </c>
      <c r="C267" s="8"/>
      <c r="D267" s="29"/>
      <c r="E267" s="19">
        <v>615.19000000000005</v>
      </c>
      <c r="F267" s="10" t="s">
        <v>112</v>
      </c>
      <c r="H267" s="6"/>
      <c r="I267" s="98"/>
      <c r="J267" s="274"/>
      <c r="K267" s="98"/>
      <c r="L267" s="98"/>
      <c r="M267" s="98"/>
      <c r="N267" s="274"/>
      <c r="O267" s="98"/>
      <c r="P267" s="6"/>
      <c r="Q267" s="6"/>
    </row>
    <row r="268" spans="1:17">
      <c r="A268" s="6"/>
      <c r="B268" s="427">
        <v>268</v>
      </c>
      <c r="C268" s="8"/>
      <c r="D268" s="29">
        <v>615.20000000000005</v>
      </c>
      <c r="E268" s="10" t="s">
        <v>132</v>
      </c>
      <c r="F268" s="10"/>
      <c r="H268" s="6"/>
      <c r="I268" s="98"/>
      <c r="J268" s="274"/>
      <c r="K268" s="98"/>
      <c r="L268" s="98"/>
      <c r="M268" s="98"/>
      <c r="N268" s="274"/>
      <c r="O268" s="98"/>
      <c r="P268" s="6"/>
      <c r="Q268" s="6"/>
    </row>
    <row r="269" spans="1:17">
      <c r="A269" s="6"/>
      <c r="B269" s="427">
        <v>269</v>
      </c>
      <c r="C269" s="8"/>
      <c r="D269" s="29">
        <v>615.29999999999995</v>
      </c>
      <c r="E269" s="10" t="s">
        <v>133</v>
      </c>
      <c r="F269" s="10"/>
      <c r="H269" s="6"/>
      <c r="I269" s="98"/>
      <c r="J269" s="274"/>
      <c r="K269" s="98"/>
      <c r="L269" s="98"/>
      <c r="M269" s="98"/>
      <c r="N269" s="274"/>
      <c r="O269" s="98"/>
      <c r="P269" s="6"/>
      <c r="Q269" s="6"/>
    </row>
    <row r="270" spans="1:17">
      <c r="A270" s="6"/>
      <c r="B270" s="427">
        <v>270</v>
      </c>
      <c r="C270" s="8"/>
      <c r="D270" s="29">
        <v>615.4</v>
      </c>
      <c r="E270" s="10" t="s">
        <v>192</v>
      </c>
      <c r="F270" s="10"/>
      <c r="H270" s="6"/>
      <c r="I270" s="98"/>
      <c r="J270" s="274"/>
      <c r="K270" s="98"/>
      <c r="L270" s="98"/>
      <c r="M270" s="98"/>
      <c r="N270" s="274"/>
      <c r="O270" s="98"/>
      <c r="P270" s="6"/>
      <c r="Q270" s="6"/>
    </row>
    <row r="271" spans="1:17">
      <c r="A271" s="6"/>
      <c r="B271" s="427">
        <v>271</v>
      </c>
      <c r="C271" s="8"/>
      <c r="D271" s="29">
        <v>615.79999999999995</v>
      </c>
      <c r="E271" s="10" t="s">
        <v>129</v>
      </c>
      <c r="F271" s="10"/>
      <c r="H271" s="6"/>
      <c r="I271" s="98"/>
      <c r="J271" s="274"/>
      <c r="K271" s="98"/>
      <c r="L271" s="98"/>
      <c r="M271" s="98"/>
      <c r="N271" s="274"/>
      <c r="O271" s="98"/>
      <c r="P271" s="6"/>
      <c r="Q271" s="6"/>
    </row>
    <row r="272" spans="1:17">
      <c r="A272" s="6"/>
      <c r="B272" s="427">
        <v>272</v>
      </c>
      <c r="C272" s="8"/>
      <c r="D272" s="29">
        <v>615.9</v>
      </c>
      <c r="E272" s="10" t="s">
        <v>112</v>
      </c>
      <c r="F272" s="10"/>
      <c r="H272" s="6"/>
      <c r="I272" s="98"/>
      <c r="J272" s="274"/>
      <c r="K272" s="98"/>
      <c r="L272" s="98"/>
      <c r="M272" s="98"/>
      <c r="N272" s="274"/>
      <c r="O272" s="98"/>
      <c r="P272" s="6"/>
      <c r="Q272" s="6"/>
    </row>
    <row r="273" spans="1:17">
      <c r="A273" s="6"/>
      <c r="B273" s="427">
        <v>273</v>
      </c>
      <c r="C273" s="76" t="s">
        <v>282</v>
      </c>
      <c r="D273" s="19"/>
      <c r="E273" s="9"/>
      <c r="F273" s="10"/>
      <c r="G273" s="10"/>
      <c r="H273" s="6"/>
      <c r="I273" s="89">
        <f>SUM(I265:I272)</f>
        <v>0</v>
      </c>
      <c r="J273" s="274"/>
      <c r="K273" s="89">
        <f>SUM(K265:K272)</f>
        <v>0</v>
      </c>
      <c r="L273" s="89">
        <f>SUM(L265:L272)</f>
        <v>0</v>
      </c>
      <c r="M273" s="89">
        <f>SUM(M265:M272)</f>
        <v>0</v>
      </c>
      <c r="N273" s="274"/>
      <c r="O273" s="89">
        <f>SUM(O265:O272)</f>
        <v>0</v>
      </c>
      <c r="P273" s="6"/>
      <c r="Q273" s="6"/>
    </row>
    <row r="274" spans="1:17">
      <c r="A274" s="6"/>
      <c r="B274" s="427">
        <v>274</v>
      </c>
      <c r="C274" s="8">
        <v>620</v>
      </c>
      <c r="D274" s="84" t="s">
        <v>194</v>
      </c>
      <c r="E274" s="9"/>
      <c r="F274" s="10"/>
      <c r="G274" s="10"/>
      <c r="H274" s="6"/>
      <c r="I274" s="91"/>
      <c r="J274" s="274"/>
      <c r="K274" s="91"/>
      <c r="L274" s="91"/>
      <c r="M274" s="91"/>
      <c r="N274" s="274"/>
      <c r="O274" s="91"/>
      <c r="P274" s="6"/>
      <c r="Q274" s="6"/>
    </row>
    <row r="275" spans="1:17">
      <c r="A275" s="6"/>
      <c r="B275" s="427">
        <v>275</v>
      </c>
      <c r="C275" s="8"/>
      <c r="D275" s="29">
        <v>620.1</v>
      </c>
      <c r="E275" s="10" t="s">
        <v>130</v>
      </c>
      <c r="F275" s="10"/>
      <c r="H275" s="6"/>
      <c r="I275" s="93"/>
      <c r="J275" s="274"/>
      <c r="K275" s="93"/>
      <c r="L275" s="93"/>
      <c r="M275" s="93"/>
      <c r="N275" s="274"/>
      <c r="O275" s="93"/>
      <c r="P275" s="6"/>
      <c r="Q275" s="6"/>
    </row>
    <row r="276" spans="1:17">
      <c r="A276" s="6"/>
      <c r="B276" s="427">
        <v>276</v>
      </c>
      <c r="C276" s="8"/>
      <c r="D276" s="29"/>
      <c r="E276" s="19"/>
      <c r="F276" s="10" t="s">
        <v>242</v>
      </c>
      <c r="H276" s="6"/>
      <c r="I276" s="98"/>
      <c r="J276" s="274"/>
      <c r="K276" s="98"/>
      <c r="L276" s="98"/>
      <c r="M276" s="98"/>
      <c r="N276" s="274"/>
      <c r="O276" s="98"/>
      <c r="P276" s="6"/>
      <c r="Q276" s="6"/>
    </row>
    <row r="277" spans="1:17">
      <c r="A277" s="6"/>
      <c r="B277" s="427">
        <v>277</v>
      </c>
      <c r="C277" s="8"/>
      <c r="D277" s="29"/>
      <c r="E277" s="19">
        <v>620.12</v>
      </c>
      <c r="F277" s="10" t="s">
        <v>241</v>
      </c>
      <c r="H277" s="6"/>
      <c r="I277" s="98"/>
      <c r="J277" s="274"/>
      <c r="K277" s="98"/>
      <c r="L277" s="98"/>
      <c r="M277" s="98"/>
      <c r="N277" s="274"/>
      <c r="O277" s="98"/>
      <c r="P277" s="6"/>
      <c r="Q277" s="6"/>
    </row>
    <row r="278" spans="1:17">
      <c r="A278" s="6"/>
      <c r="B278" s="427">
        <v>278</v>
      </c>
      <c r="C278" s="8"/>
      <c r="D278" s="29"/>
      <c r="E278" s="19">
        <v>620.19000000000005</v>
      </c>
      <c r="F278" s="10" t="s">
        <v>112</v>
      </c>
      <c r="H278" s="6"/>
      <c r="I278" s="98"/>
      <c r="J278" s="274"/>
      <c r="K278" s="98"/>
      <c r="L278" s="98"/>
      <c r="M278" s="98"/>
      <c r="N278" s="274"/>
      <c r="O278" s="98"/>
      <c r="P278" s="6"/>
      <c r="Q278" s="6"/>
    </row>
    <row r="279" spans="1:17">
      <c r="A279" s="6"/>
      <c r="B279" s="427">
        <v>279</v>
      </c>
      <c r="C279" s="8"/>
      <c r="D279" s="29">
        <v>620.20000000000005</v>
      </c>
      <c r="E279" s="10" t="s">
        <v>132</v>
      </c>
      <c r="F279" s="10"/>
      <c r="H279" s="6"/>
      <c r="I279" s="98"/>
      <c r="J279" s="274"/>
      <c r="K279" s="98"/>
      <c r="L279" s="98"/>
      <c r="M279" s="98"/>
      <c r="N279" s="274"/>
      <c r="O279" s="98"/>
      <c r="P279" s="6"/>
      <c r="Q279" s="6"/>
    </row>
    <row r="280" spans="1:17">
      <c r="A280" s="6"/>
      <c r="B280" s="427">
        <v>280</v>
      </c>
      <c r="C280" s="8"/>
      <c r="D280" s="29">
        <v>620.29999999999995</v>
      </c>
      <c r="E280" s="10" t="s">
        <v>133</v>
      </c>
      <c r="F280" s="10"/>
      <c r="H280" s="6"/>
      <c r="I280" s="98"/>
      <c r="J280" s="274"/>
      <c r="K280" s="98"/>
      <c r="L280" s="98"/>
      <c r="M280" s="98"/>
      <c r="N280" s="274"/>
      <c r="O280" s="98"/>
      <c r="P280" s="6"/>
      <c r="Q280" s="6"/>
    </row>
    <row r="281" spans="1:17">
      <c r="A281" s="6"/>
      <c r="B281" s="427">
        <v>281</v>
      </c>
      <c r="C281" s="8"/>
      <c r="D281" s="29">
        <v>620.4</v>
      </c>
      <c r="E281" s="10" t="s">
        <v>195</v>
      </c>
      <c r="F281" s="10"/>
      <c r="H281" s="6"/>
      <c r="I281" s="98"/>
      <c r="J281" s="274"/>
      <c r="K281" s="98"/>
      <c r="L281" s="98"/>
      <c r="M281" s="98"/>
      <c r="N281" s="274"/>
      <c r="O281" s="98"/>
      <c r="P281" s="6"/>
      <c r="Q281" s="6"/>
    </row>
    <row r="282" spans="1:17">
      <c r="A282" s="6"/>
      <c r="B282" s="427">
        <v>282</v>
      </c>
      <c r="C282" s="8"/>
      <c r="D282" s="29">
        <v>620.9</v>
      </c>
      <c r="E282" s="10" t="s">
        <v>112</v>
      </c>
      <c r="F282" s="10"/>
      <c r="H282" s="6"/>
      <c r="I282" s="98"/>
      <c r="J282" s="274"/>
      <c r="K282" s="98"/>
      <c r="L282" s="98"/>
      <c r="M282" s="98"/>
      <c r="N282" s="274"/>
      <c r="O282" s="98"/>
      <c r="P282" s="6"/>
      <c r="Q282" s="6"/>
    </row>
    <row r="283" spans="1:17">
      <c r="A283" s="6"/>
      <c r="B283" s="427">
        <v>283</v>
      </c>
      <c r="C283" s="76" t="s">
        <v>283</v>
      </c>
      <c r="D283" s="29"/>
      <c r="E283" s="9"/>
      <c r="F283" s="10"/>
      <c r="G283" s="10"/>
      <c r="H283" s="6"/>
      <c r="I283" s="89">
        <f>SUM(I276:I282)</f>
        <v>0</v>
      </c>
      <c r="J283" s="274"/>
      <c r="K283" s="89">
        <f>SUM(K276:K282)</f>
        <v>0</v>
      </c>
      <c r="L283" s="89">
        <f>SUM(L276:L282)</f>
        <v>0</v>
      </c>
      <c r="M283" s="89">
        <f>SUM(M276:M282)</f>
        <v>0</v>
      </c>
      <c r="N283" s="274"/>
      <c r="O283" s="89">
        <f>SUM(O276:O282)</f>
        <v>0</v>
      </c>
      <c r="P283" s="6"/>
      <c r="Q283" s="6"/>
    </row>
    <row r="284" spans="1:17">
      <c r="A284" s="6"/>
      <c r="B284" s="427">
        <v>284</v>
      </c>
      <c r="C284" s="8">
        <v>623</v>
      </c>
      <c r="D284" s="84" t="s">
        <v>314</v>
      </c>
      <c r="E284" s="9"/>
      <c r="F284" s="10"/>
      <c r="G284" s="10"/>
      <c r="H284" s="6"/>
      <c r="I284" s="91"/>
      <c r="J284" s="274"/>
      <c r="K284" s="91"/>
      <c r="L284" s="91"/>
      <c r="M284" s="91"/>
      <c r="N284" s="274"/>
      <c r="O284" s="91"/>
      <c r="P284" s="6"/>
      <c r="Q284" s="6"/>
    </row>
    <row r="285" spans="1:17">
      <c r="A285" s="6"/>
      <c r="B285" s="427">
        <v>285</v>
      </c>
      <c r="C285" s="8"/>
      <c r="D285" s="29">
        <v>623.1</v>
      </c>
      <c r="E285" s="10" t="s">
        <v>130</v>
      </c>
      <c r="G285" s="10"/>
      <c r="H285" s="6"/>
      <c r="I285" s="93"/>
      <c r="J285" s="274"/>
      <c r="K285" s="93"/>
      <c r="L285" s="93"/>
      <c r="M285" s="93"/>
      <c r="N285" s="274"/>
      <c r="O285" s="93"/>
      <c r="P285" s="6"/>
      <c r="Q285" s="6"/>
    </row>
    <row r="286" spans="1:17">
      <c r="A286" s="6"/>
      <c r="B286" s="427">
        <v>286</v>
      </c>
      <c r="C286" s="8"/>
      <c r="D286" s="29"/>
      <c r="E286" s="16">
        <v>623.11</v>
      </c>
      <c r="F286" s="10" t="s">
        <v>242</v>
      </c>
      <c r="G286" s="10"/>
      <c r="H286" s="6"/>
      <c r="I286" s="98"/>
      <c r="J286" s="274"/>
      <c r="K286" s="98"/>
      <c r="L286" s="98"/>
      <c r="M286" s="98"/>
      <c r="N286" s="274"/>
      <c r="O286" s="98"/>
      <c r="P286" s="6"/>
      <c r="Q286" s="6"/>
    </row>
    <row r="287" spans="1:17">
      <c r="A287" s="6"/>
      <c r="B287" s="427">
        <v>287</v>
      </c>
      <c r="C287" s="8"/>
      <c r="D287" s="29"/>
      <c r="E287" s="16">
        <v>623.12</v>
      </c>
      <c r="F287" s="10" t="s">
        <v>241</v>
      </c>
      <c r="G287" s="10"/>
      <c r="H287" s="6"/>
      <c r="I287" s="98"/>
      <c r="J287" s="274"/>
      <c r="K287" s="98"/>
      <c r="L287" s="98"/>
      <c r="M287" s="98"/>
      <c r="N287" s="274"/>
      <c r="O287" s="98"/>
      <c r="P287" s="6"/>
      <c r="Q287" s="6"/>
    </row>
    <row r="288" spans="1:17">
      <c r="A288" s="6"/>
      <c r="B288" s="427">
        <v>288</v>
      </c>
      <c r="C288" s="8"/>
      <c r="D288" s="29"/>
      <c r="E288" s="16">
        <v>623.19000000000005</v>
      </c>
      <c r="F288" s="10" t="s">
        <v>112</v>
      </c>
      <c r="G288" s="10"/>
      <c r="H288" s="6"/>
      <c r="I288" s="98"/>
      <c r="J288" s="274"/>
      <c r="K288" s="98"/>
      <c r="L288" s="98"/>
      <c r="M288" s="98"/>
      <c r="N288" s="274"/>
      <c r="O288" s="98"/>
      <c r="P288" s="6"/>
      <c r="Q288" s="6"/>
    </row>
    <row r="289" spans="1:17">
      <c r="A289" s="6"/>
      <c r="B289" s="427">
        <v>289</v>
      </c>
      <c r="C289" s="8"/>
      <c r="D289" s="29">
        <v>623.20000000000005</v>
      </c>
      <c r="E289" s="10" t="s">
        <v>132</v>
      </c>
      <c r="G289" s="10"/>
      <c r="H289" s="6"/>
      <c r="I289" s="98"/>
      <c r="J289" s="274"/>
      <c r="K289" s="98"/>
      <c r="L289" s="98"/>
      <c r="M289" s="98"/>
      <c r="N289" s="274"/>
      <c r="O289" s="98"/>
      <c r="P289" s="6"/>
      <c r="Q289" s="6"/>
    </row>
    <row r="290" spans="1:17">
      <c r="A290" s="6"/>
      <c r="B290" s="427">
        <v>290</v>
      </c>
      <c r="C290" s="8"/>
      <c r="D290" s="29">
        <v>623.29999999999995</v>
      </c>
      <c r="E290" s="10" t="s">
        <v>133</v>
      </c>
      <c r="G290" s="10"/>
      <c r="H290" s="6"/>
      <c r="I290" s="98"/>
      <c r="J290" s="274"/>
      <c r="K290" s="98"/>
      <c r="L290" s="98"/>
      <c r="M290" s="98"/>
      <c r="N290" s="274"/>
      <c r="O290" s="98"/>
      <c r="P290" s="6"/>
      <c r="Q290" s="6"/>
    </row>
    <row r="291" spans="1:17">
      <c r="A291" s="6"/>
      <c r="B291" s="427">
        <v>291</v>
      </c>
      <c r="C291" s="8"/>
      <c r="D291" s="29">
        <v>623.4</v>
      </c>
      <c r="E291" s="10" t="s">
        <v>195</v>
      </c>
      <c r="G291" s="10"/>
      <c r="H291" s="6"/>
      <c r="I291" s="98"/>
      <c r="J291" s="274"/>
      <c r="K291" s="98"/>
      <c r="L291" s="98"/>
      <c r="M291" s="98"/>
      <c r="N291" s="274"/>
      <c r="O291" s="98"/>
      <c r="P291" s="6"/>
      <c r="Q291" s="6"/>
    </row>
    <row r="292" spans="1:17">
      <c r="A292" s="6"/>
      <c r="B292" s="427">
        <v>292</v>
      </c>
      <c r="C292" s="8"/>
      <c r="D292" s="29">
        <v>623.9</v>
      </c>
      <c r="E292" s="10" t="s">
        <v>112</v>
      </c>
      <c r="G292" s="10"/>
      <c r="H292" s="6"/>
      <c r="I292" s="98"/>
      <c r="J292" s="274"/>
      <c r="K292" s="98"/>
      <c r="L292" s="98"/>
      <c r="M292" s="98"/>
      <c r="N292" s="274"/>
      <c r="O292" s="98"/>
      <c r="P292" s="6"/>
      <c r="Q292" s="6"/>
    </row>
    <row r="293" spans="1:17">
      <c r="A293" s="6"/>
      <c r="B293" s="427">
        <v>293</v>
      </c>
      <c r="C293" s="76" t="s">
        <v>284</v>
      </c>
      <c r="D293" s="29"/>
      <c r="E293" s="9"/>
      <c r="F293" s="10"/>
      <c r="G293" s="10"/>
      <c r="H293" s="6"/>
      <c r="I293" s="89">
        <f>SUM(I286:I292)</f>
        <v>0</v>
      </c>
      <c r="J293" s="274"/>
      <c r="K293" s="89">
        <f>SUM(K286:K292)</f>
        <v>0</v>
      </c>
      <c r="L293" s="89">
        <f>SUM(L286:L292)</f>
        <v>0</v>
      </c>
      <c r="M293" s="89">
        <f>SUM(M286:M292)</f>
        <v>0</v>
      </c>
      <c r="N293" s="274"/>
      <c r="O293" s="89">
        <f>SUM(O286:O292)</f>
        <v>0</v>
      </c>
      <c r="P293" s="6"/>
      <c r="Q293" s="6"/>
    </row>
    <row r="294" spans="1:17">
      <c r="A294" s="6"/>
      <c r="B294" s="427">
        <v>294</v>
      </c>
      <c r="C294" s="8">
        <v>625</v>
      </c>
      <c r="D294" s="84" t="s">
        <v>66</v>
      </c>
      <c r="E294" s="9"/>
      <c r="F294" s="10"/>
      <c r="G294" s="10"/>
      <c r="H294" s="6"/>
      <c r="I294" s="91"/>
      <c r="J294" s="274"/>
      <c r="K294" s="91"/>
      <c r="L294" s="91"/>
      <c r="M294" s="91"/>
      <c r="N294" s="274"/>
      <c r="O294" s="91"/>
      <c r="P294" s="6"/>
      <c r="Q294" s="6"/>
    </row>
    <row r="295" spans="1:17">
      <c r="A295" s="6"/>
      <c r="B295" s="427">
        <v>295</v>
      </c>
      <c r="C295" s="8"/>
      <c r="D295" s="29">
        <v>625.1</v>
      </c>
      <c r="E295" s="10" t="s">
        <v>130</v>
      </c>
      <c r="F295" s="10"/>
      <c r="H295" s="6"/>
      <c r="I295" s="93"/>
      <c r="J295" s="274"/>
      <c r="K295" s="93"/>
      <c r="L295" s="93"/>
      <c r="M295" s="93"/>
      <c r="N295" s="274"/>
      <c r="O295" s="93"/>
      <c r="P295" s="6"/>
      <c r="Q295" s="6"/>
    </row>
    <row r="296" spans="1:17">
      <c r="A296" s="6"/>
      <c r="B296" s="427">
        <v>296</v>
      </c>
      <c r="C296" s="8"/>
      <c r="E296" s="19">
        <v>625.11</v>
      </c>
      <c r="F296" s="10" t="s">
        <v>242</v>
      </c>
      <c r="H296" s="6"/>
      <c r="I296" s="98"/>
      <c r="J296" s="274"/>
      <c r="K296" s="98"/>
      <c r="L296" s="98"/>
      <c r="M296" s="98"/>
      <c r="N296" s="274"/>
      <c r="O296" s="98"/>
      <c r="P296" s="6"/>
      <c r="Q296" s="6"/>
    </row>
    <row r="297" spans="1:17">
      <c r="A297" s="6"/>
      <c r="B297" s="427">
        <v>297</v>
      </c>
      <c r="C297" s="8"/>
      <c r="E297" s="19">
        <v>625.12</v>
      </c>
      <c r="F297" s="10" t="s">
        <v>241</v>
      </c>
      <c r="H297" s="6"/>
      <c r="I297" s="98"/>
      <c r="J297" s="274"/>
      <c r="K297" s="98"/>
      <c r="L297" s="98"/>
      <c r="M297" s="98"/>
      <c r="N297" s="274"/>
      <c r="O297" s="98"/>
      <c r="P297" s="6"/>
      <c r="Q297" s="6"/>
    </row>
    <row r="298" spans="1:17">
      <c r="A298" s="6"/>
      <c r="B298" s="427">
        <v>298</v>
      </c>
      <c r="C298" s="8"/>
      <c r="E298" s="19">
        <v>625.19000000000005</v>
      </c>
      <c r="F298" s="10" t="s">
        <v>112</v>
      </c>
      <c r="H298" s="6"/>
      <c r="I298" s="98"/>
      <c r="J298" s="274"/>
      <c r="K298" s="98"/>
      <c r="L298" s="98"/>
      <c r="M298" s="98"/>
      <c r="N298" s="274"/>
      <c r="O298" s="98"/>
      <c r="P298" s="6"/>
      <c r="Q298" s="6"/>
    </row>
    <row r="299" spans="1:17">
      <c r="A299" s="6"/>
      <c r="B299" s="427">
        <v>299</v>
      </c>
      <c r="C299" s="8"/>
      <c r="D299" s="29">
        <v>625.20000000000005</v>
      </c>
      <c r="E299" s="10" t="s">
        <v>132</v>
      </c>
      <c r="F299" s="10"/>
      <c r="H299" s="6"/>
      <c r="I299" s="98"/>
      <c r="J299" s="274"/>
      <c r="K299" s="98"/>
      <c r="L299" s="98"/>
      <c r="M299" s="98"/>
      <c r="N299" s="274"/>
      <c r="O299" s="98"/>
      <c r="P299" s="6"/>
      <c r="Q299" s="6"/>
    </row>
    <row r="300" spans="1:17">
      <c r="A300" s="6"/>
      <c r="B300" s="427">
        <v>300</v>
      </c>
      <c r="C300" s="8"/>
      <c r="D300" s="29">
        <v>625.29999999999995</v>
      </c>
      <c r="E300" s="10" t="s">
        <v>133</v>
      </c>
      <c r="F300" s="10"/>
      <c r="H300" s="6"/>
      <c r="I300" s="98"/>
      <c r="J300" s="274"/>
      <c r="K300" s="98"/>
      <c r="L300" s="98"/>
      <c r="M300" s="98"/>
      <c r="N300" s="274"/>
      <c r="O300" s="98"/>
      <c r="P300" s="6"/>
      <c r="Q300" s="6"/>
    </row>
    <row r="301" spans="1:17">
      <c r="A301" s="6"/>
      <c r="B301" s="427">
        <v>301</v>
      </c>
      <c r="C301" s="8"/>
      <c r="D301" s="29">
        <v>625.4</v>
      </c>
      <c r="E301" s="10" t="s">
        <v>195</v>
      </c>
      <c r="F301" s="10"/>
      <c r="H301" s="6"/>
      <c r="I301" s="98"/>
      <c r="J301" s="274"/>
      <c r="K301" s="98"/>
      <c r="L301" s="98"/>
      <c r="M301" s="98"/>
      <c r="N301" s="274"/>
      <c r="O301" s="98"/>
      <c r="P301" s="6"/>
      <c r="Q301" s="6"/>
    </row>
    <row r="302" spans="1:17">
      <c r="A302" s="6"/>
      <c r="B302" s="427">
        <v>302</v>
      </c>
      <c r="C302" s="8"/>
      <c r="D302" s="29">
        <v>625.5</v>
      </c>
      <c r="E302" s="10" t="s">
        <v>196</v>
      </c>
      <c r="F302" s="10"/>
      <c r="H302" s="6"/>
      <c r="I302" s="98"/>
      <c r="J302" s="274"/>
      <c r="K302" s="98"/>
      <c r="L302" s="98"/>
      <c r="M302" s="98"/>
      <c r="N302" s="274"/>
      <c r="O302" s="98"/>
      <c r="P302" s="6"/>
      <c r="Q302" s="6"/>
    </row>
    <row r="303" spans="1:17">
      <c r="A303" s="6"/>
      <c r="B303" s="427">
        <v>303</v>
      </c>
      <c r="C303" s="8"/>
      <c r="D303" s="29">
        <v>625.6</v>
      </c>
      <c r="E303" s="10" t="s">
        <v>243</v>
      </c>
      <c r="F303" s="10"/>
      <c r="H303" s="6"/>
      <c r="I303" s="98"/>
      <c r="J303" s="274"/>
      <c r="K303" s="98"/>
      <c r="L303" s="98"/>
      <c r="M303" s="98"/>
      <c r="N303" s="274"/>
      <c r="O303" s="98"/>
      <c r="P303" s="6"/>
      <c r="Q303" s="6"/>
    </row>
    <row r="304" spans="1:17">
      <c r="A304" s="6"/>
      <c r="B304" s="427">
        <v>304</v>
      </c>
      <c r="C304" s="8"/>
      <c r="D304" s="29">
        <v>625.70000000000005</v>
      </c>
      <c r="E304" s="10" t="s">
        <v>85</v>
      </c>
      <c r="F304" s="10"/>
      <c r="H304" s="6"/>
      <c r="I304" s="98"/>
      <c r="J304" s="274"/>
      <c r="K304" s="98"/>
      <c r="L304" s="98"/>
      <c r="M304" s="98"/>
      <c r="N304" s="274"/>
      <c r="O304" s="98"/>
      <c r="P304" s="6"/>
      <c r="Q304" s="6"/>
    </row>
    <row r="305" spans="1:22">
      <c r="A305" s="6"/>
      <c r="B305" s="427">
        <v>305</v>
      </c>
      <c r="C305" s="8"/>
      <c r="D305" s="29">
        <v>625.79999999999995</v>
      </c>
      <c r="E305" s="10" t="s">
        <v>129</v>
      </c>
      <c r="F305" s="10"/>
      <c r="H305" s="6"/>
      <c r="I305" s="98"/>
      <c r="J305" s="274"/>
      <c r="K305" s="98"/>
      <c r="L305" s="98"/>
      <c r="M305" s="98"/>
      <c r="N305" s="274"/>
      <c r="O305" s="98"/>
      <c r="P305" s="6"/>
      <c r="Q305" s="6"/>
    </row>
    <row r="306" spans="1:22" ht="12" customHeight="1">
      <c r="A306" s="6"/>
      <c r="B306" s="427">
        <v>306</v>
      </c>
      <c r="C306" s="8"/>
      <c r="D306" s="29">
        <v>625.9</v>
      </c>
      <c r="E306" s="10" t="s">
        <v>112</v>
      </c>
      <c r="F306" s="10"/>
      <c r="H306" s="6"/>
      <c r="I306" s="98"/>
      <c r="J306" s="274"/>
      <c r="K306" s="98"/>
      <c r="L306" s="98"/>
      <c r="M306" s="98"/>
      <c r="N306" s="274"/>
      <c r="O306" s="98"/>
      <c r="P306" s="6"/>
      <c r="Q306" s="6"/>
    </row>
    <row r="307" spans="1:22" ht="12" customHeight="1">
      <c r="A307" s="6"/>
      <c r="B307" s="427">
        <v>307</v>
      </c>
      <c r="C307" s="76" t="s">
        <v>285</v>
      </c>
      <c r="D307" s="86"/>
      <c r="E307" s="9"/>
      <c r="F307" s="10"/>
      <c r="G307" s="10"/>
      <c r="H307" s="6"/>
      <c r="I307" s="89">
        <f>SUM(I296:I306)</f>
        <v>0</v>
      </c>
      <c r="J307" s="274"/>
      <c r="K307" s="89">
        <f>SUM(K296:K306)</f>
        <v>0</v>
      </c>
      <c r="L307" s="89">
        <f>SUM(L296:L306)</f>
        <v>0</v>
      </c>
      <c r="M307" s="89">
        <f>SUM(M296:M306)</f>
        <v>0</v>
      </c>
      <c r="N307" s="274"/>
      <c r="O307" s="89">
        <f>SUM(O296:O306)</f>
        <v>0</v>
      </c>
      <c r="P307" s="6"/>
      <c r="Q307" s="6"/>
    </row>
    <row r="308" spans="1:22">
      <c r="A308" s="6"/>
      <c r="B308" s="427">
        <v>308</v>
      </c>
      <c r="C308" s="8">
        <v>628</v>
      </c>
      <c r="D308" s="84" t="s">
        <v>197</v>
      </c>
      <c r="E308" s="9"/>
      <c r="F308" s="10"/>
      <c r="G308" s="10"/>
      <c r="H308" s="6"/>
      <c r="I308" s="93"/>
      <c r="J308" s="274"/>
      <c r="K308" s="93"/>
      <c r="L308" s="93"/>
      <c r="M308" s="93"/>
      <c r="N308" s="274"/>
      <c r="O308" s="93"/>
      <c r="P308" s="6"/>
      <c r="Q308" s="6"/>
    </row>
    <row r="309" spans="1:22">
      <c r="A309" s="6"/>
      <c r="B309" s="427">
        <v>309</v>
      </c>
      <c r="C309" s="8"/>
      <c r="D309" s="29">
        <v>628.4</v>
      </c>
      <c r="E309" s="10" t="s">
        <v>134</v>
      </c>
      <c r="G309" s="10"/>
      <c r="H309" s="6"/>
      <c r="I309" s="98"/>
      <c r="J309" s="274"/>
      <c r="K309" s="98"/>
      <c r="L309" s="98"/>
      <c r="M309" s="98"/>
      <c r="N309" s="274"/>
      <c r="O309" s="98"/>
      <c r="P309" s="6"/>
      <c r="Q309" s="6"/>
    </row>
    <row r="310" spans="1:22">
      <c r="A310" s="6"/>
      <c r="B310" s="427">
        <v>310</v>
      </c>
      <c r="C310" s="8"/>
      <c r="D310" s="29">
        <v>628.79999999999995</v>
      </c>
      <c r="E310" s="10" t="s">
        <v>129</v>
      </c>
      <c r="G310" s="10"/>
      <c r="H310" s="6"/>
      <c r="I310" s="98"/>
      <c r="J310" s="274"/>
      <c r="K310" s="98"/>
      <c r="L310" s="98"/>
      <c r="M310" s="98"/>
      <c r="N310" s="274"/>
      <c r="O310" s="98"/>
      <c r="P310" s="6"/>
      <c r="Q310" s="6"/>
    </row>
    <row r="311" spans="1:22">
      <c r="A311" s="6"/>
      <c r="B311" s="427">
        <v>311</v>
      </c>
      <c r="C311" s="8"/>
      <c r="D311" s="29">
        <v>628.9</v>
      </c>
      <c r="E311" s="10" t="s">
        <v>112</v>
      </c>
      <c r="G311" s="10"/>
      <c r="H311" s="6"/>
      <c r="I311" s="98"/>
      <c r="J311" s="274"/>
      <c r="K311" s="98"/>
      <c r="L311" s="98"/>
      <c r="M311" s="98"/>
      <c r="N311" s="274"/>
      <c r="O311" s="98"/>
      <c r="P311" s="6"/>
      <c r="Q311" s="6"/>
    </row>
    <row r="312" spans="1:22">
      <c r="A312" s="6"/>
      <c r="B312" s="427">
        <v>312</v>
      </c>
      <c r="C312" s="76" t="s">
        <v>287</v>
      </c>
      <c r="D312" s="29"/>
      <c r="E312" s="10"/>
      <c r="G312" s="10"/>
      <c r="H312" s="6"/>
      <c r="I312" s="89">
        <f>SUM(I309:I311)</f>
        <v>0</v>
      </c>
      <c r="J312" s="274"/>
      <c r="K312" s="89">
        <f>SUM(K309:K311)</f>
        <v>0</v>
      </c>
      <c r="L312" s="89">
        <f>SUM(L309:L311)</f>
        <v>0</v>
      </c>
      <c r="M312" s="89">
        <f>SUM(M309:M311)</f>
        <v>0</v>
      </c>
      <c r="N312" s="274"/>
      <c r="O312" s="89">
        <f>SUM(O309:O311)</f>
        <v>0</v>
      </c>
      <c r="P312" s="6"/>
      <c r="Q312" s="502" t="s">
        <v>198</v>
      </c>
      <c r="V312" s="216"/>
    </row>
    <row r="313" spans="1:22">
      <c r="A313" s="6"/>
      <c r="B313" s="427">
        <v>313</v>
      </c>
      <c r="C313" s="8"/>
      <c r="D313" s="29"/>
      <c r="E313" s="9"/>
      <c r="F313" s="10"/>
      <c r="G313" s="10"/>
      <c r="H313" s="6"/>
      <c r="I313" s="93"/>
      <c r="J313" s="274"/>
      <c r="K313" s="93"/>
      <c r="L313" s="93"/>
      <c r="M313" s="93"/>
      <c r="N313" s="274"/>
      <c r="O313" s="93"/>
      <c r="P313" s="6"/>
      <c r="S313" s="216"/>
      <c r="T313" s="216"/>
      <c r="U313" s="216"/>
      <c r="V313" s="216"/>
    </row>
    <row r="314" spans="1:22">
      <c r="A314" s="6"/>
      <c r="B314" s="427">
        <v>314</v>
      </c>
      <c r="C314" s="8">
        <v>630</v>
      </c>
      <c r="D314" s="84" t="s">
        <v>158</v>
      </c>
      <c r="E314" s="15"/>
      <c r="F314" s="17"/>
      <c r="G314" s="10"/>
      <c r="H314" s="6"/>
      <c r="I314" s="98"/>
      <c r="J314" s="274"/>
      <c r="K314" s="98"/>
      <c r="L314" s="98"/>
      <c r="M314" s="98"/>
      <c r="N314" s="274"/>
      <c r="O314" s="98"/>
      <c r="P314" s="6"/>
      <c r="Q314" s="503">
        <v>0</v>
      </c>
      <c r="R314" s="204" t="s">
        <v>639</v>
      </c>
      <c r="V314" s="216"/>
    </row>
    <row r="315" spans="1:22">
      <c r="A315" s="6"/>
      <c r="B315" s="427">
        <v>315</v>
      </c>
      <c r="C315" s="8"/>
      <c r="D315" s="86"/>
      <c r="E315" s="15"/>
      <c r="F315" s="17"/>
      <c r="G315" s="10"/>
      <c r="H315" s="6"/>
      <c r="I315" s="93"/>
      <c r="J315" s="274"/>
      <c r="K315" s="93"/>
      <c r="L315" s="93"/>
      <c r="M315" s="93"/>
      <c r="N315" s="274"/>
      <c r="O315" s="93"/>
      <c r="P315" s="6"/>
      <c r="Q315" s="699">
        <v>3.5000000000000003E-2</v>
      </c>
      <c r="R315" s="204" t="s">
        <v>542</v>
      </c>
      <c r="V315" s="216"/>
    </row>
    <row r="316" spans="1:22" ht="13.8" thickBot="1">
      <c r="A316" s="6"/>
      <c r="B316" s="427">
        <v>316</v>
      </c>
      <c r="C316" s="8">
        <v>635</v>
      </c>
      <c r="D316" s="84" t="s">
        <v>198</v>
      </c>
      <c r="E316" s="15"/>
      <c r="F316" s="17"/>
      <c r="G316" s="10"/>
      <c r="H316" s="6"/>
      <c r="I316" s="98"/>
      <c r="J316" s="274"/>
      <c r="K316" s="98"/>
      <c r="L316" s="98"/>
      <c r="M316" s="98"/>
      <c r="N316" s="274"/>
      <c r="O316" s="98">
        <f>+Q316</f>
        <v>0</v>
      </c>
      <c r="P316" s="6"/>
      <c r="Q316" s="501">
        <f>+(Q314*Q315)+Q314</f>
        <v>0</v>
      </c>
      <c r="R316" s="216" t="s">
        <v>638</v>
      </c>
      <c r="S316" s="216"/>
      <c r="T316" s="216"/>
      <c r="V316" s="216"/>
    </row>
    <row r="317" spans="1:22" ht="13.8" thickTop="1">
      <c r="A317" s="6"/>
      <c r="B317" s="427">
        <v>317</v>
      </c>
      <c r="C317" s="8"/>
      <c r="D317" s="446" t="s">
        <v>658</v>
      </c>
      <c r="E317" s="9"/>
      <c r="G317" s="10"/>
      <c r="H317" s="6"/>
      <c r="I317" s="93"/>
      <c r="J317" s="274"/>
      <c r="K317" s="93"/>
      <c r="L317" s="93"/>
      <c r="M317" s="93"/>
      <c r="N317" s="274"/>
      <c r="O317" s="93"/>
      <c r="P317" s="6"/>
      <c r="Q317" s="6"/>
      <c r="R317" s="224" t="s">
        <v>543</v>
      </c>
    </row>
    <row r="318" spans="1:22">
      <c r="A318" s="6"/>
      <c r="B318" s="427">
        <v>318</v>
      </c>
      <c r="C318" s="8">
        <v>640</v>
      </c>
      <c r="D318" s="84" t="s">
        <v>143</v>
      </c>
      <c r="E318" s="15"/>
      <c r="F318" s="17"/>
      <c r="G318" s="10"/>
      <c r="H318" s="6"/>
      <c r="I318" s="98"/>
      <c r="J318" s="274"/>
      <c r="K318" s="98"/>
      <c r="L318" s="98"/>
      <c r="M318" s="98"/>
      <c r="N318" s="274"/>
      <c r="O318" s="98"/>
      <c r="P318" s="6"/>
      <c r="Q318" s="6"/>
    </row>
    <row r="319" spans="1:22">
      <c r="A319" s="6"/>
      <c r="B319" s="427">
        <v>319</v>
      </c>
      <c r="C319" s="8"/>
      <c r="D319" s="29"/>
      <c r="E319" s="9"/>
      <c r="F319" s="10"/>
      <c r="G319" s="10"/>
      <c r="H319" s="6"/>
      <c r="I319" s="91"/>
      <c r="J319" s="274"/>
      <c r="K319" s="91"/>
      <c r="L319" s="91"/>
      <c r="M319" s="91"/>
      <c r="N319" s="274"/>
      <c r="O319" s="91"/>
      <c r="P319" s="6"/>
      <c r="Q319" s="6"/>
    </row>
    <row r="320" spans="1:22">
      <c r="A320" s="6"/>
      <c r="B320" s="427">
        <v>320</v>
      </c>
      <c r="C320" s="8">
        <v>645</v>
      </c>
      <c r="D320" s="84" t="s">
        <v>159</v>
      </c>
      <c r="E320" s="7"/>
      <c r="H320" s="6"/>
      <c r="I320" s="93"/>
      <c r="J320" s="274"/>
      <c r="K320" s="93"/>
      <c r="L320" s="93"/>
      <c r="M320" s="93"/>
      <c r="N320" s="274"/>
      <c r="O320" s="93"/>
      <c r="P320" s="6"/>
      <c r="Q320" s="6"/>
    </row>
    <row r="321" spans="1:17">
      <c r="A321" s="6"/>
      <c r="B321" s="427">
        <v>321</v>
      </c>
      <c r="C321" s="8"/>
      <c r="D321" s="29">
        <v>645.1</v>
      </c>
      <c r="E321" s="10" t="s">
        <v>160</v>
      </c>
      <c r="F321" s="10"/>
      <c r="G321" s="10"/>
      <c r="H321" s="6"/>
      <c r="I321" s="98"/>
      <c r="J321" s="274"/>
      <c r="K321" s="98"/>
      <c r="L321" s="98"/>
      <c r="M321" s="98"/>
      <c r="N321" s="274"/>
      <c r="O321" s="98"/>
      <c r="P321" s="6"/>
      <c r="Q321" s="6"/>
    </row>
    <row r="322" spans="1:17">
      <c r="A322" s="6"/>
      <c r="B322" s="427">
        <v>322</v>
      </c>
      <c r="C322" s="8"/>
      <c r="D322" s="29"/>
      <c r="E322" s="19">
        <v>645.11</v>
      </c>
      <c r="F322" s="20"/>
      <c r="G322" s="10"/>
      <c r="H322" s="6"/>
      <c r="I322" s="98"/>
      <c r="J322" s="274"/>
      <c r="K322" s="98"/>
      <c r="L322" s="98"/>
      <c r="M322" s="98"/>
      <c r="N322" s="274"/>
      <c r="O322" s="98"/>
      <c r="P322" s="6"/>
      <c r="Q322" s="6"/>
    </row>
    <row r="323" spans="1:17">
      <c r="A323" s="6"/>
      <c r="B323" s="427">
        <v>323</v>
      </c>
      <c r="C323" s="8"/>
      <c r="D323" s="29"/>
      <c r="E323" s="19">
        <v>645.12</v>
      </c>
      <c r="F323" s="20"/>
      <c r="G323" s="10"/>
      <c r="H323" s="6"/>
      <c r="I323" s="98"/>
      <c r="J323" s="274"/>
      <c r="K323" s="98"/>
      <c r="L323" s="98"/>
      <c r="M323" s="98"/>
      <c r="N323" s="274"/>
      <c r="O323" s="98"/>
      <c r="P323" s="6"/>
      <c r="Q323" s="6"/>
    </row>
    <row r="324" spans="1:17">
      <c r="A324" s="6"/>
      <c r="B324" s="427">
        <v>324</v>
      </c>
      <c r="C324" s="8"/>
      <c r="D324" s="29"/>
      <c r="E324" s="19">
        <v>645.13</v>
      </c>
      <c r="F324" s="20"/>
      <c r="G324" s="10"/>
      <c r="H324" s="6"/>
      <c r="I324" s="98"/>
      <c r="J324" s="274"/>
      <c r="K324" s="98"/>
      <c r="L324" s="98"/>
      <c r="M324" s="98"/>
      <c r="N324" s="274"/>
      <c r="O324" s="98"/>
      <c r="P324" s="6"/>
      <c r="Q324" s="6"/>
    </row>
    <row r="325" spans="1:17">
      <c r="A325" s="6"/>
      <c r="B325" s="427">
        <v>325</v>
      </c>
      <c r="C325" s="8"/>
      <c r="D325" s="29"/>
      <c r="E325" s="19">
        <v>645.14</v>
      </c>
      <c r="F325" s="20"/>
      <c r="G325" s="10"/>
      <c r="H325" s="6"/>
      <c r="I325" s="98"/>
      <c r="J325" s="274"/>
      <c r="K325" s="98"/>
      <c r="L325" s="98"/>
      <c r="M325" s="98"/>
      <c r="N325" s="274"/>
      <c r="O325" s="98"/>
      <c r="P325" s="6"/>
      <c r="Q325" s="6"/>
    </row>
    <row r="326" spans="1:17">
      <c r="A326" s="6"/>
      <c r="B326" s="427">
        <v>326</v>
      </c>
      <c r="C326" s="8"/>
      <c r="D326" s="29"/>
      <c r="E326" s="19">
        <v>645.15</v>
      </c>
      <c r="F326" s="20"/>
      <c r="G326" s="10"/>
      <c r="H326" s="6"/>
      <c r="I326" s="98"/>
      <c r="J326" s="274"/>
      <c r="K326" s="98"/>
      <c r="L326" s="98"/>
      <c r="M326" s="98"/>
      <c r="N326" s="274"/>
      <c r="O326" s="98"/>
      <c r="P326" s="6"/>
      <c r="Q326" s="6"/>
    </row>
    <row r="327" spans="1:17">
      <c r="A327" s="6"/>
      <c r="B327" s="427">
        <v>327</v>
      </c>
      <c r="C327" s="8"/>
      <c r="D327" s="29"/>
      <c r="E327" s="19">
        <v>645.19000000000005</v>
      </c>
      <c r="F327" s="10"/>
      <c r="G327" s="10"/>
      <c r="H327" s="6"/>
      <c r="I327" s="98"/>
      <c r="J327" s="274"/>
      <c r="K327" s="98"/>
      <c r="L327" s="98"/>
      <c r="M327" s="98"/>
      <c r="N327" s="274"/>
      <c r="O327" s="98"/>
      <c r="P327" s="6"/>
      <c r="Q327" s="6"/>
    </row>
    <row r="328" spans="1:17">
      <c r="A328" s="6"/>
      <c r="B328" s="427">
        <v>328</v>
      </c>
      <c r="C328" s="8"/>
      <c r="D328" s="29">
        <v>645.20000000000005</v>
      </c>
      <c r="E328" s="9"/>
      <c r="F328" s="10"/>
      <c r="G328" s="10"/>
      <c r="H328" s="6"/>
      <c r="I328" s="98"/>
      <c r="J328" s="274"/>
      <c r="K328" s="98"/>
      <c r="L328" s="98"/>
      <c r="M328" s="98"/>
      <c r="N328" s="274"/>
      <c r="O328" s="98"/>
      <c r="P328" s="6"/>
      <c r="Q328" s="6"/>
    </row>
    <row r="329" spans="1:17">
      <c r="A329" s="6"/>
      <c r="B329" s="427">
        <v>329</v>
      </c>
      <c r="C329" s="8"/>
      <c r="D329" s="29">
        <v>645.29999999999995</v>
      </c>
      <c r="E329" s="9"/>
      <c r="F329" s="10"/>
      <c r="G329" s="10"/>
      <c r="H329" s="6"/>
      <c r="I329" s="98"/>
      <c r="J329" s="274"/>
      <c r="K329" s="98"/>
      <c r="L329" s="98"/>
      <c r="M329" s="98"/>
      <c r="N329" s="274"/>
      <c r="O329" s="98"/>
      <c r="P329" s="6"/>
      <c r="Q329" s="6"/>
    </row>
    <row r="330" spans="1:17">
      <c r="A330" s="6"/>
      <c r="B330" s="427">
        <v>330</v>
      </c>
      <c r="C330" s="8"/>
      <c r="D330" s="29">
        <v>645.4</v>
      </c>
      <c r="E330" s="9"/>
      <c r="F330" s="10"/>
      <c r="G330" s="10"/>
      <c r="H330" s="6"/>
      <c r="I330" s="98"/>
      <c r="J330" s="274"/>
      <c r="K330" s="98"/>
      <c r="L330" s="98"/>
      <c r="M330" s="98"/>
      <c r="N330" s="274"/>
      <c r="O330" s="98"/>
      <c r="P330" s="6"/>
      <c r="Q330" s="6"/>
    </row>
    <row r="331" spans="1:17">
      <c r="A331" s="6"/>
      <c r="B331" s="427">
        <v>331</v>
      </c>
      <c r="C331" s="8"/>
      <c r="D331" s="29">
        <v>645.5</v>
      </c>
      <c r="E331" s="9"/>
      <c r="F331" s="10"/>
      <c r="G331" s="10"/>
      <c r="H331" s="6"/>
      <c r="I331" s="98"/>
      <c r="J331" s="274"/>
      <c r="K331" s="98"/>
      <c r="L331" s="98"/>
      <c r="M331" s="98"/>
      <c r="N331" s="274"/>
      <c r="O331" s="98"/>
      <c r="P331" s="6"/>
      <c r="Q331" s="6"/>
    </row>
    <row r="332" spans="1:17">
      <c r="A332" s="6"/>
      <c r="B332" s="427">
        <v>332</v>
      </c>
      <c r="C332" s="8"/>
      <c r="D332" s="29">
        <v>645.9</v>
      </c>
      <c r="E332" s="10" t="s">
        <v>112</v>
      </c>
      <c r="F332" s="10"/>
      <c r="G332" s="10"/>
      <c r="H332" s="6"/>
      <c r="I332" s="98"/>
      <c r="J332" s="274"/>
      <c r="K332" s="98"/>
      <c r="L332" s="98"/>
      <c r="M332" s="98"/>
      <c r="N332" s="274"/>
      <c r="O332" s="98"/>
      <c r="P332" s="6"/>
      <c r="Q332" s="6"/>
    </row>
    <row r="333" spans="1:17">
      <c r="A333" s="6"/>
      <c r="B333" s="427">
        <v>333</v>
      </c>
      <c r="C333" s="76" t="s">
        <v>286</v>
      </c>
      <c r="D333" s="29"/>
      <c r="E333" s="9"/>
      <c r="F333" s="10"/>
      <c r="G333" s="10"/>
      <c r="H333" s="6"/>
      <c r="I333" s="89">
        <f>SUM(I321:I332)</f>
        <v>0</v>
      </c>
      <c r="J333" s="274"/>
      <c r="K333" s="89">
        <f>SUM(K321:K332)</f>
        <v>0</v>
      </c>
      <c r="L333" s="89">
        <f>SUM(L321:L332)</f>
        <v>0</v>
      </c>
      <c r="M333" s="89">
        <f>SUM(M321:M332)</f>
        <v>0</v>
      </c>
      <c r="N333" s="274"/>
      <c r="O333" s="89">
        <f>SUM(O321:O332)</f>
        <v>0</v>
      </c>
      <c r="P333" s="6"/>
      <c r="Q333" s="6"/>
    </row>
    <row r="334" spans="1:17">
      <c r="A334" s="6"/>
      <c r="B334" s="427">
        <v>334</v>
      </c>
      <c r="C334" s="8">
        <v>650</v>
      </c>
      <c r="D334" s="84" t="s">
        <v>208</v>
      </c>
      <c r="E334" s="15"/>
      <c r="F334" s="17"/>
      <c r="G334" s="10"/>
      <c r="H334" s="6"/>
      <c r="I334" s="93"/>
      <c r="J334" s="274"/>
      <c r="K334" s="93"/>
      <c r="L334" s="93"/>
      <c r="M334" s="93"/>
      <c r="N334" s="274"/>
      <c r="O334" s="93"/>
      <c r="P334" s="6"/>
      <c r="Q334" s="6"/>
    </row>
    <row r="335" spans="1:17">
      <c r="A335" s="6"/>
      <c r="B335" s="427">
        <v>335</v>
      </c>
      <c r="C335" s="8"/>
      <c r="D335" s="29">
        <v>650.1</v>
      </c>
      <c r="E335" s="10" t="s">
        <v>130</v>
      </c>
      <c r="G335" s="10"/>
      <c r="H335" s="6"/>
      <c r="I335" s="98"/>
      <c r="J335" s="274"/>
      <c r="K335" s="98"/>
      <c r="L335" s="98"/>
      <c r="M335" s="98"/>
      <c r="N335" s="274"/>
      <c r="O335" s="98"/>
      <c r="P335" s="6"/>
      <c r="Q335" s="6"/>
    </row>
    <row r="336" spans="1:17">
      <c r="A336" s="6"/>
      <c r="B336" s="427">
        <v>336</v>
      </c>
      <c r="C336" s="8"/>
      <c r="D336" s="29">
        <v>650.20000000000005</v>
      </c>
      <c r="E336" s="10" t="s">
        <v>132</v>
      </c>
      <c r="G336" s="10"/>
      <c r="H336" s="6"/>
      <c r="I336" s="98"/>
      <c r="J336" s="274"/>
      <c r="K336" s="98"/>
      <c r="L336" s="98"/>
      <c r="M336" s="98"/>
      <c r="N336" s="274"/>
      <c r="O336" s="98"/>
      <c r="P336" s="6"/>
      <c r="Q336" s="6"/>
    </row>
    <row r="337" spans="1:17">
      <c r="A337" s="6"/>
      <c r="B337" s="427">
        <v>337</v>
      </c>
      <c r="C337" s="8"/>
      <c r="D337" s="29">
        <v>650.29999999999995</v>
      </c>
      <c r="E337" s="10"/>
      <c r="G337" s="10"/>
      <c r="H337" s="6"/>
      <c r="I337" s="98"/>
      <c r="J337" s="274"/>
      <c r="K337" s="98"/>
      <c r="L337" s="98"/>
      <c r="M337" s="98"/>
      <c r="N337" s="274"/>
      <c r="O337" s="98"/>
      <c r="P337" s="6"/>
      <c r="Q337" s="6"/>
    </row>
    <row r="338" spans="1:17">
      <c r="A338" s="6"/>
      <c r="B338" s="427">
        <v>338</v>
      </c>
      <c r="C338" s="8"/>
      <c r="D338" s="29">
        <v>650.4</v>
      </c>
      <c r="E338" s="10" t="s">
        <v>134</v>
      </c>
      <c r="G338" s="10"/>
      <c r="H338" s="6"/>
      <c r="I338" s="98"/>
      <c r="J338" s="274"/>
      <c r="K338" s="98"/>
      <c r="L338" s="98"/>
      <c r="M338" s="98"/>
      <c r="N338" s="274"/>
      <c r="O338" s="98"/>
      <c r="P338" s="6"/>
      <c r="Q338" s="6"/>
    </row>
    <row r="339" spans="1:17">
      <c r="A339" s="6"/>
      <c r="B339" s="427">
        <v>339</v>
      </c>
      <c r="C339" s="8"/>
      <c r="D339" s="82">
        <v>650.5</v>
      </c>
      <c r="E339" s="10"/>
      <c r="G339" s="10"/>
      <c r="H339" s="6"/>
      <c r="I339" s="98"/>
      <c r="J339" s="274"/>
      <c r="K339" s="98"/>
      <c r="L339" s="98"/>
      <c r="M339" s="98"/>
      <c r="N339" s="274"/>
      <c r="O339" s="98"/>
      <c r="P339" s="6"/>
      <c r="Q339" s="6"/>
    </row>
    <row r="340" spans="1:17">
      <c r="A340" s="6"/>
      <c r="B340" s="427">
        <v>340</v>
      </c>
      <c r="C340" s="8"/>
      <c r="D340" s="29">
        <v>650.6</v>
      </c>
      <c r="E340" s="10"/>
      <c r="G340" s="10"/>
      <c r="H340" s="6"/>
      <c r="I340" s="98"/>
      <c r="J340" s="274"/>
      <c r="K340" s="98"/>
      <c r="L340" s="98"/>
      <c r="M340" s="98"/>
      <c r="N340" s="274"/>
      <c r="O340" s="98"/>
      <c r="P340" s="6"/>
      <c r="Q340" s="6"/>
    </row>
    <row r="341" spans="1:17">
      <c r="A341" s="6"/>
      <c r="B341" s="427">
        <v>341</v>
      </c>
      <c r="C341" s="8"/>
      <c r="D341" s="29">
        <v>650.70000000000005</v>
      </c>
      <c r="E341" s="10"/>
      <c r="G341" s="10"/>
      <c r="H341" s="6"/>
      <c r="I341" s="98"/>
      <c r="J341" s="274"/>
      <c r="K341" s="98"/>
      <c r="L341" s="98"/>
      <c r="M341" s="98"/>
      <c r="N341" s="274"/>
      <c r="O341" s="98"/>
      <c r="P341" s="6"/>
      <c r="Q341" s="6"/>
    </row>
    <row r="342" spans="1:17">
      <c r="A342" s="6"/>
      <c r="B342" s="427">
        <v>342</v>
      </c>
      <c r="C342" s="8"/>
      <c r="D342" s="29">
        <v>650.79999999999995</v>
      </c>
      <c r="E342" s="10"/>
      <c r="G342" s="10"/>
      <c r="H342" s="6"/>
      <c r="I342" s="98"/>
      <c r="J342" s="274"/>
      <c r="K342" s="98"/>
      <c r="L342" s="98"/>
      <c r="M342" s="98"/>
      <c r="N342" s="274"/>
      <c r="O342" s="98"/>
      <c r="P342" s="6"/>
      <c r="Q342" s="6"/>
    </row>
    <row r="343" spans="1:17">
      <c r="A343" s="6"/>
      <c r="B343" s="427">
        <v>343</v>
      </c>
      <c r="C343" s="8"/>
      <c r="D343" s="29">
        <v>650.9</v>
      </c>
      <c r="E343" s="10" t="s">
        <v>112</v>
      </c>
      <c r="G343" s="10"/>
      <c r="H343" s="6"/>
      <c r="I343" s="98"/>
      <c r="J343" s="274"/>
      <c r="K343" s="98"/>
      <c r="L343" s="98"/>
      <c r="M343" s="98"/>
      <c r="N343" s="274"/>
      <c r="O343" s="98"/>
      <c r="P343" s="6"/>
      <c r="Q343" s="6"/>
    </row>
    <row r="344" spans="1:17">
      <c r="A344" s="6"/>
      <c r="B344" s="427">
        <v>344</v>
      </c>
      <c r="C344" s="76" t="s">
        <v>288</v>
      </c>
      <c r="D344" s="29"/>
      <c r="E344" s="9"/>
      <c r="F344" s="10"/>
      <c r="G344" s="10"/>
      <c r="H344" s="6"/>
      <c r="I344" s="89">
        <f>SUM(I335:I343)</f>
        <v>0</v>
      </c>
      <c r="J344" s="274"/>
      <c r="K344" s="89">
        <f>SUM(K335:K343)</f>
        <v>0</v>
      </c>
      <c r="L344" s="89">
        <f>SUM(L335:L343)</f>
        <v>0</v>
      </c>
      <c r="M344" s="89">
        <f>SUM(M335:M343)</f>
        <v>0</v>
      </c>
      <c r="N344" s="274"/>
      <c r="O344" s="89">
        <f>SUM(O335:O343)</f>
        <v>0</v>
      </c>
      <c r="P344" s="6"/>
      <c r="Q344" s="6"/>
    </row>
    <row r="345" spans="1:17">
      <c r="A345" s="6"/>
      <c r="B345" s="427">
        <v>345</v>
      </c>
      <c r="C345" s="8">
        <v>655</v>
      </c>
      <c r="D345" s="84" t="s">
        <v>162</v>
      </c>
      <c r="E345" s="15"/>
      <c r="F345" s="10"/>
      <c r="G345" s="10"/>
      <c r="H345" s="6"/>
      <c r="I345" s="93"/>
      <c r="J345" s="274"/>
      <c r="K345" s="93"/>
      <c r="L345" s="93"/>
      <c r="M345" s="93"/>
      <c r="N345" s="274"/>
      <c r="O345" s="93"/>
      <c r="P345" s="6"/>
      <c r="Q345" s="6"/>
    </row>
    <row r="346" spans="1:17">
      <c r="A346" s="6"/>
      <c r="B346" s="427">
        <v>346</v>
      </c>
      <c r="C346" s="8"/>
      <c r="D346" s="29">
        <v>655.04999999999995</v>
      </c>
      <c r="E346" s="20" t="str">
        <f t="shared" ref="E346:E358" si="0">E123</f>
        <v>RCIA</v>
      </c>
      <c r="G346" s="10"/>
      <c r="H346" s="6"/>
      <c r="I346" s="98"/>
      <c r="J346" s="274"/>
      <c r="K346" s="98"/>
      <c r="L346" s="98"/>
      <c r="M346" s="98"/>
      <c r="N346" s="274"/>
      <c r="O346" s="98"/>
      <c r="P346" s="6"/>
      <c r="Q346" s="6"/>
    </row>
    <row r="347" spans="1:17">
      <c r="A347" s="6"/>
      <c r="B347" s="427">
        <v>347</v>
      </c>
      <c r="C347" s="8"/>
      <c r="D347" s="29">
        <v>655.1</v>
      </c>
      <c r="E347" s="20" t="str">
        <f t="shared" si="0"/>
        <v>Youth Ministry</v>
      </c>
      <c r="G347" s="10"/>
      <c r="H347" s="6"/>
      <c r="I347" s="98"/>
      <c r="J347" s="274"/>
      <c r="K347" s="98"/>
      <c r="L347" s="98"/>
      <c r="M347" s="98"/>
      <c r="N347" s="274"/>
      <c r="O347" s="98"/>
      <c r="P347" s="6"/>
      <c r="Q347" s="6"/>
    </row>
    <row r="348" spans="1:17">
      <c r="A348" s="6"/>
      <c r="B348" s="427">
        <v>348</v>
      </c>
      <c r="C348" s="8"/>
      <c r="D348" s="29">
        <v>655.15</v>
      </c>
      <c r="E348" s="20" t="str">
        <f t="shared" si="0"/>
        <v>Adult Religious Education</v>
      </c>
      <c r="G348" s="10"/>
      <c r="H348" s="6"/>
      <c r="I348" s="98"/>
      <c r="J348" s="274"/>
      <c r="K348" s="98"/>
      <c r="L348" s="98"/>
      <c r="M348" s="98"/>
      <c r="N348" s="274"/>
      <c r="O348" s="98"/>
      <c r="P348" s="6"/>
      <c r="Q348" s="6"/>
    </row>
    <row r="349" spans="1:17">
      <c r="A349" s="6"/>
      <c r="B349" s="427">
        <v>349</v>
      </c>
      <c r="C349" s="8"/>
      <c r="D349" s="29">
        <v>655.20000000000005</v>
      </c>
      <c r="E349" s="20" t="str">
        <f t="shared" si="0"/>
        <v>Lay Ministerial Training</v>
      </c>
      <c r="G349" s="10"/>
      <c r="H349" s="6"/>
      <c r="I349" s="98"/>
      <c r="J349" s="274"/>
      <c r="K349" s="98"/>
      <c r="L349" s="98"/>
      <c r="M349" s="98"/>
      <c r="N349" s="274"/>
      <c r="O349" s="98"/>
      <c r="P349" s="6"/>
      <c r="Q349" s="6"/>
    </row>
    <row r="350" spans="1:17">
      <c r="A350" s="6"/>
      <c r="B350" s="427">
        <v>350</v>
      </c>
      <c r="C350" s="8"/>
      <c r="D350" s="29">
        <v>655.25</v>
      </c>
      <c r="E350" s="20" t="str">
        <f t="shared" si="0"/>
        <v>Ecumenism / Evangelization</v>
      </c>
      <c r="G350" s="10"/>
      <c r="H350" s="6"/>
      <c r="I350" s="98"/>
      <c r="J350" s="274"/>
      <c r="K350" s="98"/>
      <c r="L350" s="98"/>
      <c r="M350" s="98"/>
      <c r="N350" s="274"/>
      <c r="O350" s="98"/>
      <c r="P350" s="6"/>
      <c r="Q350" s="6"/>
    </row>
    <row r="351" spans="1:17">
      <c r="A351" s="6"/>
      <c r="B351" s="427">
        <v>351</v>
      </c>
      <c r="C351" s="8"/>
      <c r="D351" s="29">
        <v>655.29999999999995</v>
      </c>
      <c r="E351" s="20" t="str">
        <f t="shared" si="0"/>
        <v>Hospitality</v>
      </c>
      <c r="G351" s="10"/>
      <c r="H351" s="6"/>
      <c r="I351" s="98"/>
      <c r="J351" s="274"/>
      <c r="K351" s="98"/>
      <c r="L351" s="98"/>
      <c r="M351" s="98"/>
      <c r="N351" s="274"/>
      <c r="O351" s="98"/>
      <c r="P351" s="6"/>
      <c r="Q351" s="6"/>
    </row>
    <row r="352" spans="1:17">
      <c r="A352" s="6"/>
      <c r="B352" s="427">
        <v>352</v>
      </c>
      <c r="C352" s="8"/>
      <c r="D352" s="29">
        <v>655.35</v>
      </c>
      <c r="E352" s="20">
        <f t="shared" si="0"/>
        <v>0</v>
      </c>
      <c r="G352" s="10"/>
      <c r="H352" s="6"/>
      <c r="I352" s="98"/>
      <c r="J352" s="274"/>
      <c r="K352" s="98"/>
      <c r="L352" s="98"/>
      <c r="M352" s="98"/>
      <c r="N352" s="274"/>
      <c r="O352" s="98"/>
      <c r="P352" s="6"/>
      <c r="Q352" s="6"/>
    </row>
    <row r="353" spans="1:17">
      <c r="A353" s="6"/>
      <c r="B353" s="427">
        <v>353</v>
      </c>
      <c r="C353" s="8"/>
      <c r="D353" s="29">
        <v>655.4</v>
      </c>
      <c r="E353" s="20">
        <f t="shared" si="0"/>
        <v>0</v>
      </c>
      <c r="G353" s="10"/>
      <c r="H353" s="6"/>
      <c r="I353" s="98"/>
      <c r="J353" s="274"/>
      <c r="K353" s="98"/>
      <c r="L353" s="98"/>
      <c r="M353" s="98"/>
      <c r="N353" s="274"/>
      <c r="O353" s="98"/>
      <c r="P353" s="6"/>
      <c r="Q353" s="6"/>
    </row>
    <row r="354" spans="1:17">
      <c r="A354" s="6"/>
      <c r="B354" s="427">
        <v>354</v>
      </c>
      <c r="C354" s="8"/>
      <c r="D354" s="29">
        <v>655.45</v>
      </c>
      <c r="E354" s="20">
        <f t="shared" si="0"/>
        <v>0</v>
      </c>
      <c r="G354" s="10"/>
      <c r="H354" s="6"/>
      <c r="I354" s="98"/>
      <c r="J354" s="274"/>
      <c r="K354" s="98"/>
      <c r="L354" s="98"/>
      <c r="M354" s="98"/>
      <c r="N354" s="274"/>
      <c r="O354" s="98"/>
      <c r="P354" s="6"/>
      <c r="Q354" s="6"/>
    </row>
    <row r="355" spans="1:17">
      <c r="A355" s="6"/>
      <c r="B355" s="427">
        <v>355</v>
      </c>
      <c r="C355" s="8"/>
      <c r="D355" s="29">
        <v>655.5</v>
      </c>
      <c r="E355" s="20">
        <f t="shared" si="0"/>
        <v>0</v>
      </c>
      <c r="G355" s="10"/>
      <c r="H355" s="6"/>
      <c r="I355" s="98"/>
      <c r="J355" s="274"/>
      <c r="K355" s="98"/>
      <c r="L355" s="98"/>
      <c r="M355" s="98"/>
      <c r="N355" s="274"/>
      <c r="O355" s="98"/>
      <c r="P355" s="6"/>
      <c r="Q355" s="6"/>
    </row>
    <row r="356" spans="1:17">
      <c r="A356" s="6"/>
      <c r="B356" s="427">
        <v>356</v>
      </c>
      <c r="C356" s="8"/>
      <c r="D356" s="29">
        <v>655.55</v>
      </c>
      <c r="E356" s="20">
        <f t="shared" si="0"/>
        <v>0</v>
      </c>
      <c r="G356" s="10"/>
      <c r="H356" s="6"/>
      <c r="I356" s="98"/>
      <c r="J356" s="274"/>
      <c r="K356" s="98"/>
      <c r="L356" s="98"/>
      <c r="M356" s="98"/>
      <c r="N356" s="274"/>
      <c r="O356" s="98"/>
      <c r="P356" s="6"/>
      <c r="Q356" s="6"/>
    </row>
    <row r="357" spans="1:17">
      <c r="A357" s="6"/>
      <c r="B357" s="427">
        <v>357</v>
      </c>
      <c r="C357" s="8"/>
      <c r="D357" s="29">
        <v>655.6</v>
      </c>
      <c r="E357" s="20">
        <f t="shared" si="0"/>
        <v>0</v>
      </c>
      <c r="G357" s="10"/>
      <c r="H357" s="6"/>
      <c r="I357" s="98"/>
      <c r="J357" s="274"/>
      <c r="K357" s="98"/>
      <c r="L357" s="98"/>
      <c r="M357" s="98"/>
      <c r="N357" s="274"/>
      <c r="O357" s="98"/>
      <c r="P357" s="6"/>
      <c r="Q357" s="6"/>
    </row>
    <row r="358" spans="1:17">
      <c r="A358" s="6"/>
      <c r="B358" s="427">
        <v>358</v>
      </c>
      <c r="C358" s="8"/>
      <c r="D358" s="29">
        <v>655.95</v>
      </c>
      <c r="E358" s="20" t="str">
        <f t="shared" si="0"/>
        <v>Misc Activities &amp; Events</v>
      </c>
      <c r="G358" s="10"/>
      <c r="H358" s="6"/>
      <c r="I358" s="98"/>
      <c r="J358" s="274"/>
      <c r="K358" s="98"/>
      <c r="L358" s="98"/>
      <c r="M358" s="98"/>
      <c r="N358" s="274"/>
      <c r="O358" s="98"/>
      <c r="P358" s="6"/>
      <c r="Q358" s="6"/>
    </row>
    <row r="359" spans="1:17">
      <c r="A359" s="6"/>
      <c r="B359" s="427">
        <v>359</v>
      </c>
      <c r="C359" s="8"/>
      <c r="D359" s="29"/>
      <c r="E359" s="20">
        <f>+E136</f>
        <v>0</v>
      </c>
      <c r="F359" s="10"/>
      <c r="G359" s="10"/>
      <c r="H359" s="6"/>
      <c r="I359" s="98"/>
      <c r="J359" s="274"/>
      <c r="K359" s="98"/>
      <c r="L359" s="98"/>
      <c r="M359" s="98"/>
      <c r="N359" s="274"/>
      <c r="O359" s="98"/>
      <c r="P359" s="6"/>
      <c r="Q359" s="6"/>
    </row>
    <row r="360" spans="1:17">
      <c r="A360" s="6"/>
      <c r="B360" s="427">
        <v>360</v>
      </c>
      <c r="C360" s="8"/>
      <c r="D360" s="29"/>
      <c r="E360" s="20">
        <f>+E137</f>
        <v>0</v>
      </c>
      <c r="F360" s="10"/>
      <c r="G360" s="10"/>
      <c r="H360" s="6"/>
      <c r="I360" s="98"/>
      <c r="J360" s="274"/>
      <c r="K360" s="98"/>
      <c r="L360" s="98"/>
      <c r="M360" s="98"/>
      <c r="N360" s="274"/>
      <c r="O360" s="98"/>
      <c r="P360" s="6"/>
      <c r="Q360" s="6"/>
    </row>
    <row r="361" spans="1:17">
      <c r="A361" s="6"/>
      <c r="B361" s="427">
        <v>361</v>
      </c>
      <c r="C361" s="8"/>
      <c r="D361" s="29"/>
      <c r="E361" s="20">
        <f>+E138</f>
        <v>0</v>
      </c>
      <c r="F361" s="10"/>
      <c r="G361" s="10"/>
      <c r="H361" s="6"/>
      <c r="I361" s="98"/>
      <c r="J361" s="274"/>
      <c r="K361" s="98"/>
      <c r="L361" s="98"/>
      <c r="M361" s="98"/>
      <c r="N361" s="274"/>
      <c r="O361" s="98"/>
      <c r="P361" s="6"/>
      <c r="Q361" s="6"/>
    </row>
    <row r="362" spans="1:17">
      <c r="A362" s="6"/>
      <c r="B362" s="427">
        <v>362</v>
      </c>
      <c r="C362" s="8"/>
      <c r="D362" s="29"/>
      <c r="E362" s="20">
        <f>+E139</f>
        <v>0</v>
      </c>
      <c r="F362" s="10"/>
      <c r="G362" s="10"/>
      <c r="H362" s="6"/>
      <c r="I362" s="98"/>
      <c r="J362" s="274"/>
      <c r="K362" s="98"/>
      <c r="L362" s="98"/>
      <c r="M362" s="98"/>
      <c r="N362" s="274"/>
      <c r="O362" s="98"/>
      <c r="P362" s="6"/>
      <c r="Q362" s="6"/>
    </row>
    <row r="363" spans="1:17">
      <c r="A363" s="6"/>
      <c r="B363" s="427">
        <v>363</v>
      </c>
      <c r="C363" s="8"/>
      <c r="D363" s="29"/>
      <c r="E363" s="20">
        <f>+E140</f>
        <v>0</v>
      </c>
      <c r="F363" s="10"/>
      <c r="G363" s="10"/>
      <c r="H363" s="6"/>
      <c r="I363" s="98"/>
      <c r="J363" s="274"/>
      <c r="K363" s="98"/>
      <c r="L363" s="98"/>
      <c r="M363" s="98"/>
      <c r="N363" s="274"/>
      <c r="O363" s="98"/>
      <c r="P363" s="6"/>
      <c r="Q363" s="6"/>
    </row>
    <row r="364" spans="1:17">
      <c r="A364" s="6"/>
      <c r="B364" s="427">
        <v>364</v>
      </c>
      <c r="C364" s="76" t="s">
        <v>289</v>
      </c>
      <c r="D364" s="29"/>
      <c r="E364" s="20"/>
      <c r="F364" s="10"/>
      <c r="G364" s="10"/>
      <c r="H364" s="6"/>
      <c r="I364" s="89">
        <f>SUM(I346:I363)</f>
        <v>0</v>
      </c>
      <c r="J364" s="274"/>
      <c r="K364" s="89">
        <f>SUM(K346:K363)</f>
        <v>0</v>
      </c>
      <c r="L364" s="89">
        <f>SUM(L346:L363)</f>
        <v>0</v>
      </c>
      <c r="M364" s="89">
        <f>SUM(M346:M363)</f>
        <v>0</v>
      </c>
      <c r="N364" s="274"/>
      <c r="O364" s="89">
        <f>SUM(O346:O363)</f>
        <v>0</v>
      </c>
      <c r="P364" s="6"/>
      <c r="Q364" s="6"/>
    </row>
    <row r="365" spans="1:17">
      <c r="A365" s="6"/>
      <c r="B365" s="427">
        <v>365</v>
      </c>
      <c r="C365" s="8">
        <v>660</v>
      </c>
      <c r="D365" s="84" t="s">
        <v>199</v>
      </c>
      <c r="E365" s="15"/>
      <c r="F365" s="10"/>
      <c r="G365" s="10"/>
      <c r="H365" s="6"/>
      <c r="I365" s="94"/>
      <c r="J365" s="274"/>
      <c r="K365" s="94"/>
      <c r="L365" s="94"/>
      <c r="M365" s="94"/>
      <c r="N365" s="274"/>
      <c r="O365" s="94"/>
      <c r="P365" s="6"/>
      <c r="Q365" s="6"/>
    </row>
    <row r="366" spans="1:17">
      <c r="A366" s="6"/>
      <c r="B366" s="427">
        <v>366</v>
      </c>
      <c r="C366" s="8"/>
      <c r="D366" s="29">
        <v>660.05</v>
      </c>
      <c r="E366" s="9" t="s">
        <v>200</v>
      </c>
      <c r="G366" s="10"/>
      <c r="H366" s="6"/>
      <c r="I366" s="98"/>
      <c r="J366" s="274"/>
      <c r="K366" s="98"/>
      <c r="L366" s="98"/>
      <c r="M366" s="98"/>
      <c r="N366" s="274"/>
      <c r="O366" s="98"/>
      <c r="P366" s="6"/>
      <c r="Q366" s="6"/>
    </row>
    <row r="367" spans="1:17">
      <c r="A367" s="6"/>
      <c r="B367" s="427">
        <v>367</v>
      </c>
      <c r="C367" s="8"/>
      <c r="D367" s="29">
        <v>660.1</v>
      </c>
      <c r="E367" s="9" t="s">
        <v>201</v>
      </c>
      <c r="G367" s="10"/>
      <c r="H367" s="6"/>
      <c r="I367" s="98"/>
      <c r="J367" s="274"/>
      <c r="K367" s="98"/>
      <c r="L367" s="98"/>
      <c r="M367" s="98"/>
      <c r="N367" s="274"/>
      <c r="O367" s="98"/>
      <c r="P367" s="6"/>
      <c r="Q367" s="6"/>
    </row>
    <row r="368" spans="1:17">
      <c r="A368" s="6"/>
      <c r="B368" s="427">
        <v>368</v>
      </c>
      <c r="C368" s="8"/>
      <c r="D368" s="29">
        <v>660.15</v>
      </c>
      <c r="E368" s="9" t="s">
        <v>202</v>
      </c>
      <c r="G368" s="10"/>
      <c r="H368" s="6"/>
      <c r="I368" s="98"/>
      <c r="J368" s="274"/>
      <c r="K368" s="98"/>
      <c r="L368" s="98"/>
      <c r="M368" s="98"/>
      <c r="N368" s="274"/>
      <c r="O368" s="98"/>
      <c r="P368" s="6"/>
      <c r="Q368" s="6"/>
    </row>
    <row r="369" spans="1:24">
      <c r="A369" s="6"/>
      <c r="B369" s="427">
        <v>369</v>
      </c>
      <c r="C369" s="8"/>
      <c r="D369" s="29">
        <v>660.2</v>
      </c>
      <c r="E369" s="9" t="s">
        <v>203</v>
      </c>
      <c r="G369" s="10"/>
      <c r="H369" s="6"/>
      <c r="I369" s="98"/>
      <c r="J369" s="274"/>
      <c r="K369" s="98"/>
      <c r="L369" s="98"/>
      <c r="M369" s="98"/>
      <c r="N369" s="274"/>
      <c r="O369" s="98"/>
      <c r="P369" s="6"/>
      <c r="Q369" s="6"/>
    </row>
    <row r="370" spans="1:24">
      <c r="A370" s="6"/>
      <c r="B370" s="427">
        <v>370</v>
      </c>
      <c r="C370" s="8"/>
      <c r="D370" s="29">
        <v>660.25</v>
      </c>
      <c r="E370" s="9" t="s">
        <v>204</v>
      </c>
      <c r="G370" s="10"/>
      <c r="H370" s="6"/>
      <c r="I370" s="98"/>
      <c r="J370" s="274"/>
      <c r="K370" s="98"/>
      <c r="L370" s="98"/>
      <c r="M370" s="98"/>
      <c r="N370" s="274"/>
      <c r="O370" s="98"/>
      <c r="P370" s="6"/>
      <c r="Q370" s="6"/>
    </row>
    <row r="371" spans="1:24">
      <c r="A371" s="6"/>
      <c r="B371" s="427">
        <v>371</v>
      </c>
      <c r="C371" s="8"/>
      <c r="D371" s="29">
        <v>660.3</v>
      </c>
      <c r="E371" s="9" t="s">
        <v>205</v>
      </c>
      <c r="G371" s="10"/>
      <c r="H371" s="6"/>
      <c r="I371" s="98"/>
      <c r="J371" s="274"/>
      <c r="K371" s="98"/>
      <c r="L371" s="98"/>
      <c r="M371" s="98"/>
      <c r="N371" s="274"/>
      <c r="O371" s="98"/>
      <c r="P371" s="6"/>
      <c r="Q371" s="6"/>
    </row>
    <row r="372" spans="1:24">
      <c r="A372" s="6"/>
      <c r="B372" s="427">
        <v>372</v>
      </c>
      <c r="C372" s="8"/>
      <c r="D372" s="29">
        <v>660.35</v>
      </c>
      <c r="E372" s="9" t="s">
        <v>206</v>
      </c>
      <c r="G372" s="10"/>
      <c r="H372" s="6"/>
      <c r="I372" s="98"/>
      <c r="J372" s="274"/>
      <c r="K372" s="98"/>
      <c r="L372" s="98"/>
      <c r="M372" s="98"/>
      <c r="N372" s="274"/>
      <c r="O372" s="98"/>
      <c r="P372" s="6"/>
      <c r="Q372" s="6"/>
    </row>
    <row r="373" spans="1:24">
      <c r="A373" s="6"/>
      <c r="B373" s="427">
        <v>373</v>
      </c>
      <c r="C373" s="8"/>
      <c r="D373" s="29">
        <v>660.4</v>
      </c>
      <c r="E373" s="9" t="s">
        <v>207</v>
      </c>
      <c r="G373" s="10"/>
      <c r="H373" s="6"/>
      <c r="I373" s="98"/>
      <c r="J373" s="274"/>
      <c r="K373" s="98"/>
      <c r="L373" s="98"/>
      <c r="M373" s="98"/>
      <c r="N373" s="274"/>
      <c r="O373" s="98"/>
      <c r="P373" s="6"/>
      <c r="Q373" s="6"/>
    </row>
    <row r="374" spans="1:24">
      <c r="A374" s="6"/>
      <c r="B374" s="427">
        <v>374</v>
      </c>
      <c r="C374" s="8"/>
      <c r="D374" s="29">
        <v>660.45</v>
      </c>
      <c r="E374" s="9" t="s">
        <v>81</v>
      </c>
      <c r="G374" s="10"/>
      <c r="H374" s="6"/>
      <c r="I374" s="98"/>
      <c r="J374" s="274"/>
      <c r="K374" s="98"/>
      <c r="L374" s="98"/>
      <c r="M374" s="98"/>
      <c r="N374" s="274"/>
      <c r="O374" s="98"/>
      <c r="P374" s="6"/>
      <c r="Q374" s="6"/>
    </row>
    <row r="375" spans="1:24">
      <c r="A375" s="6"/>
      <c r="B375" s="427">
        <v>375</v>
      </c>
      <c r="C375" s="8"/>
      <c r="D375" s="29">
        <v>660.95</v>
      </c>
      <c r="E375" s="10" t="s">
        <v>112</v>
      </c>
      <c r="G375" s="10"/>
      <c r="H375" s="6"/>
      <c r="I375" s="98"/>
      <c r="J375" s="274"/>
      <c r="K375" s="98"/>
      <c r="L375" s="98"/>
      <c r="M375" s="98"/>
      <c r="N375" s="274"/>
      <c r="O375" s="98"/>
      <c r="P375" s="6"/>
      <c r="Q375" s="6"/>
    </row>
    <row r="376" spans="1:24">
      <c r="A376" s="6"/>
      <c r="B376" s="427">
        <v>376</v>
      </c>
      <c r="C376" s="76" t="s">
        <v>290</v>
      </c>
      <c r="D376" s="29"/>
      <c r="E376" s="9"/>
      <c r="F376" s="10"/>
      <c r="G376" s="10"/>
      <c r="H376" s="6"/>
      <c r="I376" s="89">
        <f>SUM(I366:I375)</f>
        <v>0</v>
      </c>
      <c r="J376" s="274"/>
      <c r="K376" s="89">
        <f>SUM(K366:K375)</f>
        <v>0</v>
      </c>
      <c r="L376" s="89">
        <f>SUM(L366:L375)</f>
        <v>0</v>
      </c>
      <c r="M376" s="89">
        <f>SUM(M366:M375)</f>
        <v>0</v>
      </c>
      <c r="N376" s="274"/>
      <c r="O376" s="89">
        <f>SUM(O366:O375)</f>
        <v>0</v>
      </c>
      <c r="P376" s="6"/>
      <c r="Q376" s="6"/>
    </row>
    <row r="377" spans="1:24">
      <c r="A377" s="6"/>
      <c r="B377" s="427">
        <v>377</v>
      </c>
      <c r="C377" s="8">
        <v>665</v>
      </c>
      <c r="D377" s="84" t="s">
        <v>168</v>
      </c>
      <c r="E377" s="15"/>
      <c r="F377" s="17"/>
      <c r="G377" s="10"/>
      <c r="H377" s="6"/>
      <c r="I377" s="93"/>
      <c r="J377" s="274"/>
      <c r="K377" s="93"/>
      <c r="L377" s="93"/>
      <c r="M377" s="93"/>
      <c r="N377" s="274"/>
      <c r="O377" s="93"/>
      <c r="P377" s="6"/>
      <c r="Q377" s="6"/>
    </row>
    <row r="378" spans="1:24">
      <c r="A378" s="6"/>
      <c r="B378" s="427">
        <v>378</v>
      </c>
      <c r="C378" s="8"/>
      <c r="D378" s="29">
        <v>665.1</v>
      </c>
      <c r="E378" s="20">
        <f>+E144</f>
        <v>0</v>
      </c>
      <c r="G378" s="10"/>
      <c r="H378" s="6"/>
      <c r="I378" s="98"/>
      <c r="J378" s="274"/>
      <c r="K378" s="98"/>
      <c r="L378" s="98"/>
      <c r="M378" s="98"/>
      <c r="N378" s="274"/>
      <c r="O378" s="98"/>
      <c r="P378" s="6"/>
      <c r="Q378" s="6"/>
    </row>
    <row r="379" spans="1:24">
      <c r="A379" s="6"/>
      <c r="B379" s="427">
        <v>379</v>
      </c>
      <c r="C379" s="8"/>
      <c r="D379" s="29">
        <v>665.2</v>
      </c>
      <c r="E379" s="20">
        <f t="shared" ref="E379:E385" si="1">+E145</f>
        <v>0</v>
      </c>
      <c r="G379" s="10"/>
      <c r="H379" s="6"/>
      <c r="I379" s="98"/>
      <c r="J379" s="274"/>
      <c r="K379" s="98"/>
      <c r="L379" s="98"/>
      <c r="M379" s="98"/>
      <c r="N379" s="274"/>
      <c r="O379" s="98"/>
      <c r="P379" s="6"/>
      <c r="Q379" s="6"/>
    </row>
    <row r="380" spans="1:24">
      <c r="A380" s="6"/>
      <c r="B380" s="427">
        <v>380</v>
      </c>
      <c r="C380" s="8"/>
      <c r="D380" s="29">
        <v>665.3</v>
      </c>
      <c r="E380" s="20">
        <f t="shared" si="1"/>
        <v>0</v>
      </c>
      <c r="G380" s="10"/>
      <c r="H380" s="6"/>
      <c r="I380" s="98"/>
      <c r="J380" s="274"/>
      <c r="K380" s="98"/>
      <c r="L380" s="98"/>
      <c r="M380" s="98"/>
      <c r="N380" s="274"/>
      <c r="O380" s="98"/>
      <c r="P380" s="6"/>
      <c r="Q380" s="6"/>
    </row>
    <row r="381" spans="1:24">
      <c r="A381" s="6"/>
      <c r="B381" s="427">
        <v>381</v>
      </c>
      <c r="C381" s="8"/>
      <c r="D381" s="29">
        <v>665.4</v>
      </c>
      <c r="E381" s="20">
        <f t="shared" si="1"/>
        <v>0</v>
      </c>
      <c r="G381" s="10"/>
      <c r="H381" s="6"/>
      <c r="I381" s="98"/>
      <c r="J381" s="274"/>
      <c r="K381" s="98"/>
      <c r="L381" s="98"/>
      <c r="M381" s="98"/>
      <c r="N381" s="274"/>
      <c r="O381" s="98"/>
      <c r="P381" s="6"/>
      <c r="Q381" s="6"/>
    </row>
    <row r="382" spans="1:24">
      <c r="A382" s="6"/>
      <c r="B382" s="427">
        <v>382</v>
      </c>
      <c r="C382" s="8"/>
      <c r="D382" s="29">
        <v>665.5</v>
      </c>
      <c r="E382" s="20">
        <f t="shared" si="1"/>
        <v>0</v>
      </c>
      <c r="G382" s="10"/>
      <c r="H382" s="6"/>
      <c r="I382" s="98"/>
      <c r="J382" s="274"/>
      <c r="K382" s="98"/>
      <c r="L382" s="98"/>
      <c r="M382" s="98"/>
      <c r="N382" s="274"/>
      <c r="O382" s="98"/>
      <c r="P382" s="6"/>
      <c r="Q382" s="6"/>
    </row>
    <row r="383" spans="1:24">
      <c r="A383" s="6"/>
      <c r="B383" s="427">
        <v>383</v>
      </c>
      <c r="C383" s="8"/>
      <c r="D383" s="29">
        <v>665.6</v>
      </c>
      <c r="E383" s="20">
        <f t="shared" si="1"/>
        <v>0</v>
      </c>
      <c r="G383" s="10"/>
      <c r="H383" s="6"/>
      <c r="I383" s="98"/>
      <c r="J383" s="274"/>
      <c r="K383" s="98"/>
      <c r="L383" s="98"/>
      <c r="M383" s="98"/>
      <c r="N383" s="274"/>
      <c r="O383" s="98"/>
      <c r="P383" s="6"/>
      <c r="Q383" s="502" t="s">
        <v>546</v>
      </c>
      <c r="W383" s="204"/>
      <c r="X383" s="194"/>
    </row>
    <row r="384" spans="1:24">
      <c r="A384" s="6"/>
      <c r="B384" s="427">
        <v>384</v>
      </c>
      <c r="C384" s="8"/>
      <c r="D384" s="29">
        <v>665.7</v>
      </c>
      <c r="E384" s="20">
        <f t="shared" si="1"/>
        <v>0</v>
      </c>
      <c r="G384" s="10"/>
      <c r="H384" s="6"/>
      <c r="I384" s="98"/>
      <c r="J384" s="274"/>
      <c r="K384" s="98"/>
      <c r="L384" s="98"/>
      <c r="M384" s="98"/>
      <c r="N384" s="274"/>
      <c r="O384" s="98"/>
      <c r="P384" s="6"/>
      <c r="Q384" s="204"/>
      <c r="W384" s="204"/>
    </row>
    <row r="385" spans="1:24">
      <c r="A385" s="6"/>
      <c r="B385" s="427">
        <v>385</v>
      </c>
      <c r="C385" s="8"/>
      <c r="D385" s="29">
        <v>665.8</v>
      </c>
      <c r="E385" s="20">
        <f t="shared" si="1"/>
        <v>0</v>
      </c>
      <c r="G385" s="10"/>
      <c r="H385" s="6"/>
      <c r="I385" s="98"/>
      <c r="J385" s="274"/>
      <c r="K385" s="98"/>
      <c r="L385" s="98"/>
      <c r="M385" s="98"/>
      <c r="N385" s="274"/>
      <c r="O385" s="98"/>
      <c r="P385" s="6"/>
      <c r="Q385" s="224" t="s">
        <v>550</v>
      </c>
      <c r="W385" s="204"/>
    </row>
    <row r="386" spans="1:24">
      <c r="A386" s="6"/>
      <c r="B386" s="427">
        <v>386</v>
      </c>
      <c r="C386" s="8"/>
      <c r="D386" s="29">
        <v>665.9</v>
      </c>
      <c r="E386" s="20" t="str">
        <f>E152</f>
        <v>Other</v>
      </c>
      <c r="G386" s="10"/>
      <c r="H386" s="6"/>
      <c r="I386" s="98"/>
      <c r="J386" s="274"/>
      <c r="K386" s="98"/>
      <c r="L386" s="98"/>
      <c r="M386" s="98"/>
      <c r="N386" s="274"/>
      <c r="O386" s="98"/>
      <c r="P386" s="6"/>
      <c r="Q386" s="505" t="s">
        <v>547</v>
      </c>
      <c r="R386" s="505" t="s">
        <v>548</v>
      </c>
      <c r="S386" s="505" t="s">
        <v>549</v>
      </c>
      <c r="W386" s="204"/>
    </row>
    <row r="387" spans="1:24">
      <c r="A387" s="6"/>
      <c r="B387" s="427">
        <v>387</v>
      </c>
      <c r="C387" s="76" t="s">
        <v>291</v>
      </c>
      <c r="D387" s="86"/>
      <c r="E387" s="9"/>
      <c r="F387" s="10"/>
      <c r="G387" s="10"/>
      <c r="H387" s="6"/>
      <c r="I387" s="89">
        <f>SUM(I378:I386)</f>
        <v>0</v>
      </c>
      <c r="J387" s="274"/>
      <c r="K387" s="89">
        <f>SUM(K378:K386)</f>
        <v>0</v>
      </c>
      <c r="L387" s="89">
        <f>SUM(L378:L386)</f>
        <v>0</v>
      </c>
      <c r="M387" s="89">
        <f>SUM(M378:M386)</f>
        <v>0</v>
      </c>
      <c r="N387" s="274"/>
      <c r="O387" s="89">
        <f>SUM(O378:O386)</f>
        <v>0</v>
      </c>
      <c r="P387" s="6"/>
      <c r="Q387" s="506">
        <v>0</v>
      </c>
      <c r="R387" s="506">
        <v>19999.990000000002</v>
      </c>
      <c r="S387" s="507">
        <v>0.08</v>
      </c>
      <c r="W387" s="204"/>
    </row>
    <row r="388" spans="1:24">
      <c r="A388" s="6"/>
      <c r="B388" s="427">
        <v>388</v>
      </c>
      <c r="C388" s="8">
        <v>669</v>
      </c>
      <c r="D388" s="84" t="s">
        <v>108</v>
      </c>
      <c r="E388" s="15"/>
      <c r="F388" s="17"/>
      <c r="G388" s="10"/>
      <c r="H388" s="6"/>
      <c r="I388" s="93"/>
      <c r="J388" s="274"/>
      <c r="K388" s="93"/>
      <c r="L388" s="93"/>
      <c r="M388" s="93"/>
      <c r="N388" s="274"/>
      <c r="O388" s="93"/>
      <c r="P388" s="6"/>
      <c r="Q388" s="506">
        <v>20000</v>
      </c>
      <c r="R388" s="506">
        <v>29999.99</v>
      </c>
      <c r="S388" s="507">
        <v>0.1</v>
      </c>
      <c r="W388" s="204"/>
    </row>
    <row r="389" spans="1:24">
      <c r="A389" s="6"/>
      <c r="B389" s="427">
        <v>389</v>
      </c>
      <c r="C389" s="8"/>
      <c r="D389" s="29">
        <v>669.05</v>
      </c>
      <c r="E389" s="10" t="s">
        <v>210</v>
      </c>
      <c r="H389" s="6"/>
      <c r="I389" s="98"/>
      <c r="J389" s="274"/>
      <c r="K389" s="98"/>
      <c r="L389" s="98"/>
      <c r="M389" s="98"/>
      <c r="N389" s="274"/>
      <c r="O389" s="98"/>
      <c r="P389" s="6"/>
      <c r="Q389" s="506">
        <v>30000</v>
      </c>
      <c r="R389" s="506">
        <v>39999.99</v>
      </c>
      <c r="S389" s="507">
        <v>0.12</v>
      </c>
      <c r="T389" s="508"/>
      <c r="W389" s="204"/>
      <c r="X389" s="194"/>
    </row>
    <row r="390" spans="1:24">
      <c r="A390" s="6"/>
      <c r="B390" s="427">
        <v>390</v>
      </c>
      <c r="C390" s="8"/>
      <c r="D390" s="29">
        <v>669.1</v>
      </c>
      <c r="E390" s="10" t="s">
        <v>211</v>
      </c>
      <c r="H390" s="6"/>
      <c r="I390" s="98"/>
      <c r="J390" s="274"/>
      <c r="K390" s="98"/>
      <c r="L390" s="98"/>
      <c r="M390" s="98"/>
      <c r="N390" s="274"/>
      <c r="O390" s="98"/>
      <c r="P390" s="6"/>
      <c r="Q390" s="506">
        <v>40000</v>
      </c>
      <c r="R390" s="506">
        <v>59999.99</v>
      </c>
      <c r="S390" s="507">
        <v>0.13</v>
      </c>
      <c r="T390" s="508"/>
      <c r="U390" s="508"/>
      <c r="V390" s="509"/>
      <c r="W390" s="509"/>
      <c r="X390" s="194"/>
    </row>
    <row r="391" spans="1:24">
      <c r="A391" s="6"/>
      <c r="B391" s="427">
        <v>391</v>
      </c>
      <c r="C391" s="8"/>
      <c r="D391" s="29">
        <v>669.15</v>
      </c>
      <c r="E391" s="10" t="s">
        <v>68</v>
      </c>
      <c r="H391" s="6"/>
      <c r="I391" s="98"/>
      <c r="J391" s="274"/>
      <c r="K391" s="98"/>
      <c r="L391" s="98"/>
      <c r="M391" s="98"/>
      <c r="N391" s="274"/>
      <c r="O391" s="98"/>
      <c r="P391" s="6"/>
      <c r="Q391" s="506">
        <v>60000</v>
      </c>
      <c r="R391" s="506">
        <v>79999.990000000005</v>
      </c>
      <c r="S391" s="507">
        <v>0.14000000000000001</v>
      </c>
      <c r="U391" s="508"/>
      <c r="V391" s="509"/>
      <c r="W391" s="509"/>
      <c r="X391" s="194"/>
    </row>
    <row r="392" spans="1:24">
      <c r="A392" s="6"/>
      <c r="B392" s="427">
        <v>392</v>
      </c>
      <c r="C392" s="8"/>
      <c r="D392" s="29">
        <v>669.2</v>
      </c>
      <c r="E392" s="10" t="s">
        <v>212</v>
      </c>
      <c r="H392" s="6"/>
      <c r="I392" s="98"/>
      <c r="J392" s="274"/>
      <c r="K392" s="98"/>
      <c r="L392" s="98"/>
      <c r="M392" s="98"/>
      <c r="N392" s="274"/>
      <c r="O392" s="98"/>
      <c r="P392" s="6"/>
      <c r="Q392" s="506">
        <v>80000</v>
      </c>
      <c r="R392" s="506">
        <v>99999.99</v>
      </c>
      <c r="S392" s="507">
        <v>0.15</v>
      </c>
      <c r="U392" s="505"/>
      <c r="V392" s="509"/>
      <c r="W392" s="509"/>
      <c r="X392" s="194"/>
    </row>
    <row r="393" spans="1:24">
      <c r="A393" s="6"/>
      <c r="B393" s="427">
        <v>393</v>
      </c>
      <c r="C393" s="8"/>
      <c r="D393" s="29">
        <v>669.25</v>
      </c>
      <c r="E393" s="10"/>
      <c r="H393" s="6"/>
      <c r="I393" s="98"/>
      <c r="J393" s="274"/>
      <c r="K393" s="98"/>
      <c r="L393" s="98"/>
      <c r="M393" s="98"/>
      <c r="N393" s="274"/>
      <c r="O393" s="98"/>
      <c r="P393" s="6"/>
      <c r="Q393" s="506">
        <v>100000</v>
      </c>
      <c r="R393" s="506">
        <v>149999.99</v>
      </c>
      <c r="S393" s="507">
        <v>0.16</v>
      </c>
      <c r="U393" s="507"/>
      <c r="V393" s="509"/>
      <c r="W393" s="509"/>
      <c r="X393" s="194"/>
    </row>
    <row r="394" spans="1:24">
      <c r="A394" s="6"/>
      <c r="B394" s="427">
        <v>394</v>
      </c>
      <c r="C394" s="8"/>
      <c r="D394" s="29">
        <v>669.3</v>
      </c>
      <c r="E394" s="10" t="s">
        <v>213</v>
      </c>
      <c r="H394" s="6"/>
      <c r="I394" s="98"/>
      <c r="J394" s="274"/>
      <c r="K394" s="98"/>
      <c r="L394" s="98"/>
      <c r="M394" s="98"/>
      <c r="N394" s="274"/>
      <c r="O394" s="98"/>
      <c r="P394" s="6"/>
      <c r="Q394" s="506">
        <v>150000</v>
      </c>
      <c r="R394" s="506">
        <v>199999.99</v>
      </c>
      <c r="S394" s="507">
        <v>0.17</v>
      </c>
      <c r="U394" s="507"/>
      <c r="V394" s="509"/>
      <c r="W394" s="509"/>
      <c r="X394" s="194"/>
    </row>
    <row r="395" spans="1:24">
      <c r="A395" s="6"/>
      <c r="B395" s="427">
        <v>395</v>
      </c>
      <c r="C395" s="8"/>
      <c r="D395" s="29">
        <v>669.35</v>
      </c>
      <c r="E395" s="10" t="s">
        <v>131</v>
      </c>
      <c r="H395" s="6"/>
      <c r="I395" s="98"/>
      <c r="J395" s="274"/>
      <c r="K395" s="98"/>
      <c r="L395" s="98"/>
      <c r="M395" s="98"/>
      <c r="N395" s="274"/>
      <c r="O395" s="98"/>
      <c r="P395" s="6"/>
      <c r="Q395" s="506">
        <v>200000</v>
      </c>
      <c r="R395" s="506">
        <v>5000000</v>
      </c>
      <c r="S395" s="507">
        <v>0.18</v>
      </c>
      <c r="U395" s="507"/>
      <c r="V395" s="509"/>
      <c r="W395" s="509"/>
      <c r="X395" s="194"/>
    </row>
    <row r="396" spans="1:24">
      <c r="A396" s="6"/>
      <c r="B396" s="427">
        <v>396</v>
      </c>
      <c r="C396" s="8"/>
      <c r="D396" s="29">
        <v>669.4</v>
      </c>
      <c r="E396" s="10" t="s">
        <v>214</v>
      </c>
      <c r="H396" s="6"/>
      <c r="I396" s="98"/>
      <c r="J396" s="274"/>
      <c r="K396" s="98"/>
      <c r="L396" s="98"/>
      <c r="M396" s="98"/>
      <c r="N396" s="274"/>
      <c r="O396" s="98"/>
      <c r="P396" s="6"/>
      <c r="Q396" s="204"/>
      <c r="U396" s="507"/>
      <c r="V396" s="509"/>
      <c r="W396" s="509"/>
      <c r="X396" s="194"/>
    </row>
    <row r="397" spans="1:24">
      <c r="A397" s="6"/>
      <c r="B397" s="427">
        <v>397</v>
      </c>
      <c r="C397" s="8"/>
      <c r="D397" s="29">
        <v>669.45</v>
      </c>
      <c r="E397" s="10"/>
      <c r="H397" s="6"/>
      <c r="I397" s="98"/>
      <c r="J397" s="274"/>
      <c r="K397" s="98"/>
      <c r="L397" s="98"/>
      <c r="M397" s="98"/>
      <c r="N397" s="274"/>
      <c r="O397" s="98"/>
      <c r="P397" s="6"/>
      <c r="Q397" s="204"/>
      <c r="U397" s="507"/>
      <c r="V397" s="509"/>
      <c r="W397" s="509"/>
      <c r="X397" s="194"/>
    </row>
    <row r="398" spans="1:24">
      <c r="A398" s="6"/>
      <c r="B398" s="427">
        <v>398</v>
      </c>
      <c r="C398" s="8"/>
      <c r="D398" s="29">
        <v>669.5</v>
      </c>
      <c r="E398" s="10" t="s">
        <v>55</v>
      </c>
      <c r="H398" s="6"/>
      <c r="I398" s="98"/>
      <c r="J398" s="274"/>
      <c r="K398" s="98"/>
      <c r="L398" s="98"/>
      <c r="M398" s="98"/>
      <c r="N398" s="274"/>
      <c r="O398" s="98"/>
      <c r="P398" s="6"/>
      <c r="Q398" s="224" t="s">
        <v>551</v>
      </c>
      <c r="U398" s="507"/>
      <c r="W398" s="204"/>
      <c r="X398" s="194"/>
    </row>
    <row r="399" spans="1:24">
      <c r="A399" s="6"/>
      <c r="B399" s="427">
        <v>399</v>
      </c>
      <c r="C399" s="8"/>
      <c r="D399" s="29">
        <v>669.55</v>
      </c>
      <c r="E399" s="10" t="s">
        <v>209</v>
      </c>
      <c r="H399" s="6"/>
      <c r="I399" s="98"/>
      <c r="J399" s="274"/>
      <c r="K399" s="98"/>
      <c r="L399" s="98"/>
      <c r="M399" s="98"/>
      <c r="N399" s="274"/>
      <c r="O399" s="98"/>
      <c r="P399" s="6"/>
      <c r="Q399" s="511">
        <v>0</v>
      </c>
      <c r="R399" s="509" t="s">
        <v>640</v>
      </c>
      <c r="S399" s="509"/>
      <c r="T399" s="509"/>
      <c r="U399" s="509"/>
      <c r="W399" s="509" t="s">
        <v>224</v>
      </c>
      <c r="X399" s="194"/>
    </row>
    <row r="400" spans="1:24">
      <c r="A400" s="6"/>
      <c r="B400" s="427">
        <v>400</v>
      </c>
      <c r="C400" s="8"/>
      <c r="D400" s="29">
        <v>669.95</v>
      </c>
      <c r="E400" s="10" t="s">
        <v>244</v>
      </c>
      <c r="H400" s="6"/>
      <c r="I400" s="98"/>
      <c r="J400" s="274"/>
      <c r="K400" s="98"/>
      <c r="L400" s="98"/>
      <c r="M400" s="98"/>
      <c r="N400" s="274"/>
      <c r="O400" s="98"/>
      <c r="P400" s="6"/>
      <c r="Q400" s="511">
        <v>0</v>
      </c>
      <c r="R400" s="509" t="s">
        <v>641</v>
      </c>
      <c r="S400" s="509"/>
      <c r="T400" s="509"/>
      <c r="U400" s="509"/>
      <c r="W400" s="509"/>
      <c r="X400" s="194"/>
    </row>
    <row r="401" spans="1:24">
      <c r="A401" s="6"/>
      <c r="B401" s="427">
        <v>401</v>
      </c>
      <c r="C401" s="76" t="s">
        <v>292</v>
      </c>
      <c r="D401" s="29"/>
      <c r="E401" s="10"/>
      <c r="H401" s="6"/>
      <c r="I401" s="89">
        <f>SUM(I389:I400)</f>
        <v>0</v>
      </c>
      <c r="J401" s="274"/>
      <c r="K401" s="89">
        <f>SUM(K389:K400)</f>
        <v>0</v>
      </c>
      <c r="L401" s="89">
        <f>SUM(L389:L400)</f>
        <v>0</v>
      </c>
      <c r="M401" s="89">
        <f>SUM(M389:M400)</f>
        <v>0</v>
      </c>
      <c r="N401" s="274"/>
      <c r="O401" s="89">
        <f>SUM(O389:O400)</f>
        <v>0</v>
      </c>
      <c r="P401" s="6"/>
      <c r="Q401" s="512">
        <f>+Q399+Q400</f>
        <v>0</v>
      </c>
      <c r="R401" s="509" t="s">
        <v>552</v>
      </c>
      <c r="S401" s="509"/>
      <c r="T401" s="509"/>
      <c r="U401" s="509"/>
      <c r="W401" s="509"/>
      <c r="X401" s="194"/>
    </row>
    <row r="402" spans="1:24">
      <c r="A402" s="6"/>
      <c r="B402" s="427">
        <v>402</v>
      </c>
      <c r="C402" s="8"/>
      <c r="D402" s="29"/>
      <c r="E402" s="9"/>
      <c r="F402" s="10"/>
      <c r="G402" s="10"/>
      <c r="H402" s="6"/>
      <c r="I402" s="93"/>
      <c r="J402" s="274"/>
      <c r="K402" s="93"/>
      <c r="L402" s="93"/>
      <c r="M402" s="93"/>
      <c r="N402" s="274"/>
      <c r="O402" s="93"/>
      <c r="P402" s="6"/>
      <c r="Q402" s="510">
        <f>LOOKUP(Q401,Q387:Q395,S387:S395)</f>
        <v>0.08</v>
      </c>
      <c r="R402" s="509" t="s">
        <v>402</v>
      </c>
      <c r="S402" s="509"/>
      <c r="T402" s="509"/>
      <c r="U402" s="509"/>
      <c r="W402" s="509"/>
      <c r="X402" s="194"/>
    </row>
    <row r="403" spans="1:24" ht="13.8" thickBot="1">
      <c r="A403" s="6"/>
      <c r="B403" s="427">
        <v>403</v>
      </c>
      <c r="C403" s="8">
        <v>680</v>
      </c>
      <c r="D403" s="84" t="s">
        <v>410</v>
      </c>
      <c r="E403" s="15"/>
      <c r="F403" s="17"/>
      <c r="G403" s="10"/>
      <c r="H403" s="6"/>
      <c r="I403" s="98"/>
      <c r="J403" s="274"/>
      <c r="K403" s="98"/>
      <c r="L403" s="98"/>
      <c r="M403" s="98"/>
      <c r="N403" s="274"/>
      <c r="O403" s="98">
        <f>+Q403</f>
        <v>0</v>
      </c>
      <c r="P403" s="6"/>
      <c r="Q403" s="513">
        <f>+Q401*Q402</f>
        <v>0</v>
      </c>
      <c r="R403" s="204" t="s">
        <v>642</v>
      </c>
      <c r="S403" s="504"/>
      <c r="T403" s="504"/>
      <c r="U403" s="504"/>
      <c r="W403" s="504"/>
      <c r="X403" s="194"/>
    </row>
    <row r="404" spans="1:24" ht="13.8" thickTop="1">
      <c r="A404" s="6"/>
      <c r="B404" s="427">
        <v>404</v>
      </c>
      <c r="C404" s="8"/>
      <c r="D404" s="84"/>
      <c r="E404" s="15"/>
      <c r="F404" s="17"/>
      <c r="G404" s="10"/>
      <c r="H404" s="6"/>
      <c r="I404" s="93"/>
      <c r="J404" s="274"/>
      <c r="K404" s="93"/>
      <c r="L404" s="93"/>
      <c r="M404" s="93"/>
      <c r="N404" s="274"/>
      <c r="O404" s="93"/>
      <c r="P404" s="6"/>
      <c r="Q404" s="204"/>
      <c r="W404" s="204"/>
    </row>
    <row r="405" spans="1:24" ht="13.8">
      <c r="A405" s="6"/>
      <c r="B405" s="427">
        <v>405</v>
      </c>
      <c r="C405" s="50" t="s">
        <v>293</v>
      </c>
      <c r="D405" s="29"/>
      <c r="E405" s="9"/>
      <c r="F405" s="10"/>
      <c r="G405" s="10"/>
      <c r="H405" s="6"/>
      <c r="I405" s="93"/>
      <c r="J405" s="274"/>
      <c r="K405" s="93"/>
      <c r="L405" s="93"/>
      <c r="M405" s="93"/>
      <c r="N405" s="274"/>
      <c r="O405" s="93"/>
      <c r="P405" s="6"/>
      <c r="Q405" s="6"/>
    </row>
    <row r="406" spans="1:24">
      <c r="A406" s="6"/>
      <c r="B406" s="427">
        <v>406</v>
      </c>
      <c r="C406" s="8">
        <v>520</v>
      </c>
      <c r="D406" s="84" t="s">
        <v>247</v>
      </c>
      <c r="E406" s="9"/>
      <c r="F406" s="10"/>
      <c r="G406" s="10"/>
      <c r="H406" s="6"/>
      <c r="I406" s="93"/>
      <c r="J406" s="274"/>
      <c r="K406" s="93"/>
      <c r="L406" s="93"/>
      <c r="M406" s="93"/>
      <c r="N406" s="274"/>
      <c r="O406" s="93"/>
      <c r="P406" s="6"/>
      <c r="Q406" s="6"/>
    </row>
    <row r="407" spans="1:24">
      <c r="A407" s="6"/>
      <c r="B407" s="427">
        <v>407</v>
      </c>
      <c r="C407" s="8"/>
      <c r="D407" s="29">
        <v>520.1</v>
      </c>
      <c r="E407" s="9" t="s">
        <v>248</v>
      </c>
      <c r="F407" s="10"/>
      <c r="G407" s="10"/>
      <c r="H407" s="6"/>
      <c r="I407" s="93"/>
      <c r="J407" s="274"/>
      <c r="K407" s="93"/>
      <c r="L407" s="93"/>
      <c r="M407" s="93"/>
      <c r="N407" s="274"/>
      <c r="O407" s="93"/>
      <c r="P407" s="6"/>
      <c r="Q407" s="6"/>
    </row>
    <row r="408" spans="1:24">
      <c r="A408" s="6"/>
      <c r="B408" s="427">
        <v>408</v>
      </c>
      <c r="C408" s="8"/>
      <c r="D408" s="29"/>
      <c r="E408" s="29">
        <v>520.11</v>
      </c>
      <c r="F408" s="10" t="s">
        <v>249</v>
      </c>
      <c r="G408" s="10"/>
      <c r="H408" s="6"/>
      <c r="I408" s="98"/>
      <c r="J408" s="274"/>
      <c r="K408" s="98"/>
      <c r="L408" s="98"/>
      <c r="M408" s="98"/>
      <c r="N408" s="274"/>
      <c r="O408" s="98"/>
      <c r="P408" s="6"/>
      <c r="Q408" s="216" t="s">
        <v>645</v>
      </c>
    </row>
    <row r="409" spans="1:24">
      <c r="A409" s="6"/>
      <c r="B409" s="427">
        <v>409</v>
      </c>
      <c r="C409" s="8"/>
      <c r="D409" s="29"/>
      <c r="E409" s="29">
        <v>520.12</v>
      </c>
      <c r="F409" s="10"/>
      <c r="G409" s="10"/>
      <c r="H409" s="6"/>
      <c r="I409" s="98"/>
      <c r="J409" s="274"/>
      <c r="K409" s="98"/>
      <c r="L409" s="98"/>
      <c r="M409" s="98"/>
      <c r="N409" s="274"/>
      <c r="O409" s="98"/>
      <c r="P409" s="6"/>
      <c r="Q409" s="6"/>
    </row>
    <row r="410" spans="1:24">
      <c r="A410" s="6"/>
      <c r="B410" s="427">
        <v>410</v>
      </c>
      <c r="C410" s="8"/>
      <c r="D410" s="29"/>
      <c r="E410" s="29">
        <v>520.13</v>
      </c>
      <c r="F410" s="10"/>
      <c r="G410" s="10"/>
      <c r="H410" s="6"/>
      <c r="I410" s="98"/>
      <c r="J410" s="274"/>
      <c r="K410" s="98"/>
      <c r="L410" s="98"/>
      <c r="M410" s="98"/>
      <c r="N410" s="274"/>
      <c r="O410" s="98"/>
      <c r="P410" s="6"/>
      <c r="Q410" s="6"/>
    </row>
    <row r="411" spans="1:24">
      <c r="A411" s="6"/>
      <c r="B411" s="427">
        <v>411</v>
      </c>
      <c r="C411" s="8"/>
      <c r="D411" s="29"/>
      <c r="E411" s="29">
        <v>520.14</v>
      </c>
      <c r="F411" s="10"/>
      <c r="G411" s="10"/>
      <c r="H411" s="6"/>
      <c r="I411" s="98"/>
      <c r="J411" s="274"/>
      <c r="K411" s="98"/>
      <c r="L411" s="98"/>
      <c r="M411" s="98"/>
      <c r="N411" s="274"/>
      <c r="O411" s="98"/>
      <c r="P411" s="6"/>
      <c r="Q411" s="6"/>
    </row>
    <row r="412" spans="1:24">
      <c r="A412" s="6"/>
      <c r="B412" s="427">
        <v>412</v>
      </c>
      <c r="C412" s="8"/>
      <c r="D412" s="29"/>
      <c r="E412" s="29">
        <v>520.15</v>
      </c>
      <c r="F412" s="10"/>
      <c r="G412" s="10"/>
      <c r="H412" s="6"/>
      <c r="I412" s="98"/>
      <c r="J412" s="274"/>
      <c r="K412" s="98"/>
      <c r="L412" s="98"/>
      <c r="M412" s="98"/>
      <c r="N412" s="274"/>
      <c r="O412" s="98"/>
      <c r="P412" s="6"/>
      <c r="Q412" s="6"/>
    </row>
    <row r="413" spans="1:24">
      <c r="A413" s="6"/>
      <c r="B413" s="427">
        <v>413</v>
      </c>
      <c r="C413" s="8"/>
      <c r="D413" s="29"/>
      <c r="E413" s="29">
        <v>520.19000000000005</v>
      </c>
      <c r="F413" s="10" t="s">
        <v>112</v>
      </c>
      <c r="G413" s="10"/>
      <c r="H413" s="6"/>
      <c r="I413" s="98"/>
      <c r="J413" s="274"/>
      <c r="K413" s="98"/>
      <c r="L413" s="98"/>
      <c r="M413" s="98"/>
      <c r="N413" s="274"/>
      <c r="O413" s="98"/>
      <c r="P413" s="6"/>
      <c r="Q413" s="6"/>
    </row>
    <row r="414" spans="1:24">
      <c r="A414" s="6"/>
      <c r="B414" s="427">
        <v>414</v>
      </c>
      <c r="C414" s="8"/>
      <c r="D414" s="29">
        <v>520.20000000000005</v>
      </c>
      <c r="E414" s="9" t="s">
        <v>250</v>
      </c>
      <c r="F414" s="10"/>
      <c r="G414" s="10"/>
      <c r="H414" s="6"/>
      <c r="I414" s="91"/>
      <c r="J414" s="274"/>
      <c r="K414" s="91"/>
      <c r="L414" s="91"/>
      <c r="M414" s="91"/>
      <c r="N414" s="274"/>
      <c r="O414" s="91"/>
      <c r="P414" s="6"/>
      <c r="Q414" s="6"/>
    </row>
    <row r="415" spans="1:24">
      <c r="A415" s="6"/>
      <c r="B415" s="427">
        <v>415</v>
      </c>
      <c r="C415" s="8"/>
      <c r="D415" s="29"/>
      <c r="E415" s="29">
        <v>520.21</v>
      </c>
      <c r="F415" s="10"/>
      <c r="G415" s="10"/>
      <c r="H415" s="6"/>
      <c r="I415" s="98"/>
      <c r="J415" s="274"/>
      <c r="K415" s="98"/>
      <c r="L415" s="98"/>
      <c r="M415" s="98"/>
      <c r="N415" s="274"/>
      <c r="O415" s="98"/>
      <c r="P415" s="6"/>
      <c r="Q415" s="6"/>
    </row>
    <row r="416" spans="1:24">
      <c r="A416" s="6"/>
      <c r="B416" s="427">
        <v>416</v>
      </c>
      <c r="C416" s="8"/>
      <c r="D416" s="29"/>
      <c r="E416" s="29">
        <v>520.22</v>
      </c>
      <c r="F416" s="10"/>
      <c r="G416" s="10"/>
      <c r="H416" s="6"/>
      <c r="I416" s="98"/>
      <c r="J416" s="274"/>
      <c r="K416" s="98"/>
      <c r="L416" s="98"/>
      <c r="M416" s="98"/>
      <c r="N416" s="274"/>
      <c r="O416" s="98"/>
      <c r="P416" s="6"/>
      <c r="Q416" s="6"/>
    </row>
    <row r="417" spans="1:17">
      <c r="A417" s="6"/>
      <c r="B417" s="427">
        <v>417</v>
      </c>
      <c r="C417" s="8"/>
      <c r="D417" s="29"/>
      <c r="E417" s="29">
        <v>520.23</v>
      </c>
      <c r="F417" s="10"/>
      <c r="G417" s="10"/>
      <c r="H417" s="6"/>
      <c r="I417" s="98"/>
      <c r="J417" s="274"/>
      <c r="K417" s="98"/>
      <c r="L417" s="98"/>
      <c r="M417" s="98"/>
      <c r="N417" s="274"/>
      <c r="O417" s="98"/>
      <c r="P417" s="6"/>
      <c r="Q417" s="6"/>
    </row>
    <row r="418" spans="1:17">
      <c r="A418" s="6"/>
      <c r="B418" s="427">
        <v>418</v>
      </c>
      <c r="C418" s="8"/>
      <c r="D418" s="29"/>
      <c r="E418" s="29">
        <v>520.24</v>
      </c>
      <c r="F418" s="10"/>
      <c r="G418" s="10"/>
      <c r="H418" s="6"/>
      <c r="I418" s="98"/>
      <c r="J418" s="274"/>
      <c r="K418" s="98"/>
      <c r="L418" s="98"/>
      <c r="M418" s="98"/>
      <c r="N418" s="274"/>
      <c r="O418" s="98"/>
      <c r="P418" s="6"/>
      <c r="Q418" s="6"/>
    </row>
    <row r="419" spans="1:17">
      <c r="A419" s="6"/>
      <c r="B419" s="427">
        <v>419</v>
      </c>
      <c r="C419" s="8"/>
      <c r="D419" s="29"/>
      <c r="E419" s="29">
        <v>520.25</v>
      </c>
      <c r="F419" s="10"/>
      <c r="G419" s="10"/>
      <c r="H419" s="6"/>
      <c r="I419" s="98"/>
      <c r="J419" s="274"/>
      <c r="K419" s="98"/>
      <c r="L419" s="98"/>
      <c r="M419" s="98"/>
      <c r="N419" s="274"/>
      <c r="O419" s="98"/>
      <c r="P419" s="6"/>
      <c r="Q419" s="6"/>
    </row>
    <row r="420" spans="1:17">
      <c r="A420" s="6"/>
      <c r="B420" s="427">
        <v>420</v>
      </c>
      <c r="C420" s="8"/>
      <c r="D420" s="29"/>
      <c r="E420" s="29">
        <v>520.29</v>
      </c>
      <c r="F420" s="10" t="s">
        <v>112</v>
      </c>
      <c r="G420" s="10"/>
      <c r="H420" s="6"/>
      <c r="I420" s="98"/>
      <c r="J420" s="274"/>
      <c r="K420" s="98"/>
      <c r="L420" s="98"/>
      <c r="M420" s="98"/>
      <c r="N420" s="274"/>
      <c r="O420" s="98"/>
      <c r="P420" s="6"/>
      <c r="Q420" s="6"/>
    </row>
    <row r="421" spans="1:17">
      <c r="A421" s="6"/>
      <c r="B421" s="427">
        <v>421</v>
      </c>
      <c r="C421" s="8"/>
      <c r="D421" s="29">
        <v>520.29999999999995</v>
      </c>
      <c r="E421" s="9" t="s">
        <v>0</v>
      </c>
      <c r="F421" s="10"/>
      <c r="G421" s="10"/>
      <c r="H421" s="6"/>
      <c r="I421" s="91"/>
      <c r="J421" s="274"/>
      <c r="K421" s="91"/>
      <c r="L421" s="91"/>
      <c r="M421" s="91"/>
      <c r="N421" s="274"/>
      <c r="O421" s="91"/>
      <c r="P421" s="6"/>
      <c r="Q421" s="6"/>
    </row>
    <row r="422" spans="1:17">
      <c r="A422" s="6"/>
      <c r="B422" s="427">
        <v>422</v>
      </c>
      <c r="C422" s="8"/>
      <c r="D422" s="29"/>
      <c r="E422" s="29">
        <v>520.30999999999995</v>
      </c>
      <c r="F422" s="10"/>
      <c r="G422" s="10"/>
      <c r="H422" s="6"/>
      <c r="I422" s="98"/>
      <c r="J422" s="274"/>
      <c r="K422" s="98"/>
      <c r="L422" s="98"/>
      <c r="M422" s="98"/>
      <c r="N422" s="274"/>
      <c r="O422" s="98"/>
      <c r="P422" s="6"/>
      <c r="Q422" s="6"/>
    </row>
    <row r="423" spans="1:17">
      <c r="A423" s="6"/>
      <c r="B423" s="427">
        <v>423</v>
      </c>
      <c r="C423" s="8"/>
      <c r="D423" s="29"/>
      <c r="E423" s="29">
        <v>520.32000000000005</v>
      </c>
      <c r="F423" s="10"/>
      <c r="G423" s="10"/>
      <c r="H423" s="6"/>
      <c r="I423" s="98"/>
      <c r="J423" s="274"/>
      <c r="K423" s="98"/>
      <c r="L423" s="98"/>
      <c r="M423" s="98"/>
      <c r="N423" s="274"/>
      <c r="O423" s="98"/>
      <c r="P423" s="6"/>
      <c r="Q423" s="6"/>
    </row>
    <row r="424" spans="1:17">
      <c r="A424" s="6"/>
      <c r="B424" s="427">
        <v>424</v>
      </c>
      <c r="C424" s="8"/>
      <c r="D424" s="29"/>
      <c r="E424" s="29">
        <v>520.33000000000004</v>
      </c>
      <c r="F424" s="10"/>
      <c r="G424" s="10"/>
      <c r="H424" s="6"/>
      <c r="I424" s="98"/>
      <c r="J424" s="274"/>
      <c r="K424" s="98"/>
      <c r="L424" s="98"/>
      <c r="M424" s="98"/>
      <c r="N424" s="274"/>
      <c r="O424" s="98"/>
      <c r="P424" s="6"/>
      <c r="Q424" s="6"/>
    </row>
    <row r="425" spans="1:17">
      <c r="A425" s="6"/>
      <c r="B425" s="427">
        <v>425</v>
      </c>
      <c r="C425" s="8"/>
      <c r="D425" s="29"/>
      <c r="E425" s="29">
        <v>520.34</v>
      </c>
      <c r="F425" s="10"/>
      <c r="G425" s="10"/>
      <c r="H425" s="6"/>
      <c r="I425" s="98"/>
      <c r="J425" s="274"/>
      <c r="K425" s="98"/>
      <c r="L425" s="98"/>
      <c r="M425" s="98"/>
      <c r="N425" s="274"/>
      <c r="O425" s="98"/>
      <c r="P425" s="6"/>
      <c r="Q425" s="6"/>
    </row>
    <row r="426" spans="1:17">
      <c r="A426" s="6"/>
      <c r="B426" s="427">
        <v>426</v>
      </c>
      <c r="C426" s="8"/>
      <c r="D426" s="29"/>
      <c r="E426" s="29">
        <v>520.35</v>
      </c>
      <c r="F426" s="10"/>
      <c r="G426" s="10"/>
      <c r="H426" s="6"/>
      <c r="I426" s="98"/>
      <c r="J426" s="274"/>
      <c r="K426" s="98"/>
      <c r="L426" s="98"/>
      <c r="M426" s="98"/>
      <c r="N426" s="274"/>
      <c r="O426" s="98"/>
      <c r="P426" s="6"/>
      <c r="Q426" s="6"/>
    </row>
    <row r="427" spans="1:17">
      <c r="B427" s="427">
        <v>427</v>
      </c>
      <c r="D427" s="82">
        <v>520.4</v>
      </c>
      <c r="E427" s="42"/>
      <c r="I427" s="98"/>
      <c r="J427" s="274"/>
      <c r="K427" s="98"/>
      <c r="L427" s="98"/>
      <c r="M427" s="98"/>
      <c r="N427" s="274"/>
      <c r="O427" s="98"/>
      <c r="P427" s="6"/>
    </row>
    <row r="428" spans="1:17">
      <c r="B428" s="427">
        <v>428</v>
      </c>
      <c r="D428" s="82">
        <v>520.9</v>
      </c>
      <c r="E428" s="1" t="s">
        <v>112</v>
      </c>
      <c r="I428" s="98"/>
      <c r="J428" s="274"/>
      <c r="K428" s="98"/>
      <c r="L428" s="98"/>
      <c r="M428" s="98"/>
      <c r="N428" s="274"/>
      <c r="O428" s="98"/>
      <c r="P428" s="6"/>
    </row>
    <row r="429" spans="1:17">
      <c r="B429" s="427">
        <v>429</v>
      </c>
      <c r="C429" s="76" t="s">
        <v>294</v>
      </c>
      <c r="I429" s="89">
        <f>SUM(I408:I428)</f>
        <v>0</v>
      </c>
      <c r="J429" s="274"/>
      <c r="K429" s="89">
        <f>SUM(K408:K428)</f>
        <v>0</v>
      </c>
      <c r="L429" s="89">
        <f>SUM(L408:L428)</f>
        <v>0</v>
      </c>
      <c r="M429" s="89">
        <f>SUM(M408:M428)</f>
        <v>0</v>
      </c>
      <c r="N429" s="274"/>
      <c r="O429" s="89">
        <f>SUM(O408:O428)</f>
        <v>0</v>
      </c>
      <c r="P429" s="6"/>
    </row>
    <row r="430" spans="1:17">
      <c r="B430" s="427">
        <v>430</v>
      </c>
      <c r="C430" s="8">
        <v>540</v>
      </c>
      <c r="D430" s="84" t="s">
        <v>245</v>
      </c>
      <c r="E430" s="9"/>
      <c r="I430" s="93"/>
      <c r="J430" s="274"/>
      <c r="K430" s="93"/>
      <c r="L430" s="93"/>
      <c r="M430" s="93"/>
      <c r="N430" s="274"/>
      <c r="O430" s="93"/>
      <c r="P430" s="6"/>
    </row>
    <row r="431" spans="1:17">
      <c r="B431" s="427">
        <v>431</v>
      </c>
      <c r="C431" s="8"/>
      <c r="D431" s="29">
        <v>540.1</v>
      </c>
      <c r="E431" s="9" t="s">
        <v>82</v>
      </c>
      <c r="I431" s="98"/>
      <c r="J431" s="274"/>
      <c r="K431" s="98"/>
      <c r="L431" s="98"/>
      <c r="M431" s="98"/>
      <c r="N431" s="274"/>
      <c r="O431" s="98"/>
      <c r="P431" s="6"/>
    </row>
    <row r="432" spans="1:17">
      <c r="B432" s="427">
        <v>432</v>
      </c>
      <c r="C432" s="8"/>
      <c r="D432" s="29">
        <v>540.20000000000005</v>
      </c>
      <c r="E432" s="9" t="s">
        <v>84</v>
      </c>
      <c r="I432" s="98"/>
      <c r="J432" s="274"/>
      <c r="K432" s="98"/>
      <c r="L432" s="98"/>
      <c r="M432" s="98"/>
      <c r="N432" s="274"/>
      <c r="O432" s="98"/>
      <c r="P432" s="6"/>
    </row>
    <row r="433" spans="2:16">
      <c r="B433" s="427">
        <v>433</v>
      </c>
      <c r="C433" s="8"/>
      <c r="D433" s="29">
        <v>540.29999999999995</v>
      </c>
      <c r="E433" s="9" t="s">
        <v>246</v>
      </c>
      <c r="I433" s="98"/>
      <c r="J433" s="274"/>
      <c r="K433" s="98"/>
      <c r="L433" s="98"/>
      <c r="M433" s="98"/>
      <c r="N433" s="274"/>
      <c r="O433" s="98"/>
      <c r="P433" s="6"/>
    </row>
    <row r="434" spans="2:16">
      <c r="B434" s="427">
        <v>434</v>
      </c>
      <c r="C434" s="8"/>
      <c r="D434" s="29">
        <v>540.4</v>
      </c>
      <c r="E434" s="9"/>
      <c r="I434" s="98"/>
      <c r="J434" s="274"/>
      <c r="K434" s="98"/>
      <c r="L434" s="98"/>
      <c r="M434" s="98"/>
      <c r="N434" s="274"/>
      <c r="O434" s="98"/>
      <c r="P434" s="6"/>
    </row>
    <row r="435" spans="2:16">
      <c r="B435" s="427">
        <v>435</v>
      </c>
      <c r="D435" s="29">
        <v>540.5</v>
      </c>
      <c r="I435" s="98"/>
      <c r="J435" s="274"/>
      <c r="K435" s="98"/>
      <c r="L435" s="98"/>
      <c r="M435" s="98"/>
      <c r="N435" s="274"/>
      <c r="O435" s="98"/>
      <c r="P435" s="6"/>
    </row>
    <row r="436" spans="2:16">
      <c r="B436" s="427">
        <v>436</v>
      </c>
      <c r="D436" s="29">
        <v>540.9</v>
      </c>
      <c r="E436" s="9" t="s">
        <v>112</v>
      </c>
      <c r="I436" s="98"/>
      <c r="J436" s="274"/>
      <c r="K436" s="98"/>
      <c r="L436" s="98"/>
      <c r="M436" s="98"/>
      <c r="N436" s="274"/>
      <c r="O436" s="98"/>
      <c r="P436" s="6"/>
    </row>
    <row r="437" spans="2:16">
      <c r="B437" s="427">
        <v>437</v>
      </c>
      <c r="C437" s="76" t="s">
        <v>295</v>
      </c>
      <c r="D437" s="29"/>
      <c r="E437" s="9"/>
      <c r="I437" s="89">
        <f>SUM(I431:I436)</f>
        <v>0</v>
      </c>
      <c r="J437" s="274"/>
      <c r="K437" s="89">
        <f>SUM(K431:K436)</f>
        <v>0</v>
      </c>
      <c r="L437" s="89">
        <f>SUM(L431:L436)</f>
        <v>0</v>
      </c>
      <c r="M437" s="89">
        <f>SUM(M431:M436)</f>
        <v>0</v>
      </c>
      <c r="N437" s="274"/>
      <c r="O437" s="89">
        <f>SUM(O431:O436)</f>
        <v>0</v>
      </c>
      <c r="P437" s="6"/>
    </row>
    <row r="438" spans="2:16">
      <c r="B438" s="427">
        <v>438</v>
      </c>
      <c r="I438" s="91"/>
      <c r="J438" s="274"/>
      <c r="K438" s="91"/>
      <c r="L438" s="91"/>
      <c r="M438" s="91"/>
      <c r="N438" s="274"/>
      <c r="O438" s="91"/>
      <c r="P438" s="6"/>
    </row>
    <row r="439" spans="2:16">
      <c r="B439" s="427">
        <v>439</v>
      </c>
      <c r="C439" s="1">
        <v>573</v>
      </c>
      <c r="D439" s="83" t="s">
        <v>10</v>
      </c>
      <c r="I439" s="98"/>
      <c r="J439" s="274"/>
      <c r="K439" s="98"/>
      <c r="L439" s="98"/>
      <c r="M439" s="98"/>
      <c r="N439" s="274"/>
      <c r="O439" s="98"/>
      <c r="P439" s="6"/>
    </row>
    <row r="440" spans="2:16">
      <c r="B440" s="427">
        <v>440</v>
      </c>
      <c r="I440" s="93"/>
      <c r="J440" s="274"/>
      <c r="K440" s="93"/>
      <c r="L440" s="93"/>
      <c r="M440" s="93"/>
      <c r="N440" s="274"/>
      <c r="O440" s="93"/>
      <c r="P440" s="6"/>
    </row>
    <row r="441" spans="2:16">
      <c r="B441" s="427">
        <v>441</v>
      </c>
      <c r="C441" s="1">
        <v>582</v>
      </c>
      <c r="D441" s="83" t="s">
        <v>1</v>
      </c>
      <c r="I441" s="93"/>
      <c r="J441" s="274"/>
      <c r="K441" s="93"/>
      <c r="L441" s="93"/>
      <c r="M441" s="93"/>
      <c r="N441" s="274"/>
      <c r="O441" s="93"/>
      <c r="P441" s="6"/>
    </row>
    <row r="442" spans="2:16">
      <c r="B442" s="427">
        <v>442</v>
      </c>
      <c r="D442" s="82">
        <v>582.1</v>
      </c>
      <c r="E442" s="1" t="s">
        <v>11</v>
      </c>
      <c r="I442" s="93"/>
      <c r="J442" s="274"/>
      <c r="K442" s="93"/>
      <c r="L442" s="93"/>
      <c r="M442" s="93"/>
      <c r="N442" s="274"/>
      <c r="O442" s="93"/>
      <c r="P442" s="6"/>
    </row>
    <row r="443" spans="2:16">
      <c r="B443" s="427">
        <v>443</v>
      </c>
      <c r="E443" s="42">
        <v>582.11</v>
      </c>
      <c r="F443" s="1" t="s">
        <v>12</v>
      </c>
      <c r="I443" s="98"/>
      <c r="J443" s="274"/>
      <c r="K443" s="98"/>
      <c r="L443" s="98"/>
      <c r="M443" s="98"/>
      <c r="N443" s="274"/>
      <c r="O443" s="98"/>
      <c r="P443" s="6"/>
    </row>
    <row r="444" spans="2:16">
      <c r="B444" s="427">
        <v>444</v>
      </c>
      <c r="E444" s="42">
        <v>582.12</v>
      </c>
      <c r="F444" s="1" t="s">
        <v>13</v>
      </c>
      <c r="I444" s="98"/>
      <c r="J444" s="274"/>
      <c r="K444" s="98"/>
      <c r="L444" s="98"/>
      <c r="M444" s="98"/>
      <c r="N444" s="274"/>
      <c r="O444" s="98"/>
      <c r="P444" s="6"/>
    </row>
    <row r="445" spans="2:16">
      <c r="B445" s="427">
        <v>445</v>
      </c>
      <c r="E445" s="42">
        <v>582.19000000000005</v>
      </c>
      <c r="F445" s="1" t="s">
        <v>112</v>
      </c>
      <c r="I445" s="98"/>
      <c r="J445" s="274"/>
      <c r="K445" s="98"/>
      <c r="L445" s="98"/>
      <c r="M445" s="98"/>
      <c r="N445" s="274"/>
      <c r="O445" s="98"/>
      <c r="P445" s="6"/>
    </row>
    <row r="446" spans="2:16">
      <c r="B446" s="427">
        <v>446</v>
      </c>
      <c r="D446" s="82">
        <v>582.79999999999995</v>
      </c>
      <c r="E446" s="1" t="s">
        <v>317</v>
      </c>
      <c r="I446" s="98"/>
      <c r="J446" s="274"/>
      <c r="K446" s="98"/>
      <c r="L446" s="98"/>
      <c r="M446" s="98"/>
      <c r="N446" s="274"/>
      <c r="O446" s="98"/>
      <c r="P446" s="6"/>
    </row>
    <row r="447" spans="2:16">
      <c r="B447" s="427">
        <v>447</v>
      </c>
      <c r="D447" s="82">
        <v>582.9</v>
      </c>
      <c r="E447" s="1" t="s">
        <v>112</v>
      </c>
      <c r="I447" s="98"/>
      <c r="J447" s="274"/>
      <c r="K447" s="98"/>
      <c r="L447" s="98"/>
      <c r="M447" s="98"/>
      <c r="N447" s="274"/>
      <c r="O447" s="98"/>
      <c r="P447" s="6"/>
    </row>
    <row r="448" spans="2:16">
      <c r="B448" s="427">
        <v>448</v>
      </c>
      <c r="C448" s="76" t="s">
        <v>296</v>
      </c>
      <c r="I448" s="89">
        <f>SUM(I443:I447)</f>
        <v>0</v>
      </c>
      <c r="J448" s="274"/>
      <c r="K448" s="89">
        <f>SUM(K443:K447)</f>
        <v>0</v>
      </c>
      <c r="L448" s="89">
        <f>SUM(L443:L447)</f>
        <v>0</v>
      </c>
      <c r="M448" s="89">
        <f>SUM(M443:M447)</f>
        <v>0</v>
      </c>
      <c r="N448" s="274"/>
      <c r="O448" s="89">
        <f>SUM(O443:O447)</f>
        <v>0</v>
      </c>
      <c r="P448" s="6"/>
    </row>
    <row r="449" spans="2:17">
      <c r="B449" s="427">
        <v>449</v>
      </c>
      <c r="C449" s="1">
        <v>585</v>
      </c>
      <c r="D449" s="83" t="s">
        <v>2</v>
      </c>
      <c r="I449" s="99"/>
      <c r="J449" s="274"/>
      <c r="K449" s="99"/>
      <c r="L449" s="99"/>
      <c r="M449" s="99"/>
      <c r="N449" s="274"/>
      <c r="O449" s="99"/>
      <c r="P449" s="6"/>
    </row>
    <row r="450" spans="2:17">
      <c r="B450" s="427">
        <v>450</v>
      </c>
      <c r="D450" s="82">
        <v>585.1</v>
      </c>
      <c r="E450" s="1" t="s">
        <v>14</v>
      </c>
      <c r="I450" s="98"/>
      <c r="J450" s="274"/>
      <c r="K450" s="98"/>
      <c r="L450" s="98"/>
      <c r="M450" s="98"/>
      <c r="N450" s="274"/>
      <c r="O450" s="98"/>
      <c r="P450" s="6"/>
    </row>
    <row r="451" spans="2:17">
      <c r="B451" s="427">
        <v>451</v>
      </c>
      <c r="D451" s="82">
        <v>585.20000000000005</v>
      </c>
      <c r="E451" s="1" t="s">
        <v>15</v>
      </c>
      <c r="I451" s="98"/>
      <c r="J451" s="274"/>
      <c r="K451" s="98"/>
      <c r="L451" s="98"/>
      <c r="M451" s="98"/>
      <c r="N451" s="274"/>
      <c r="O451" s="98"/>
      <c r="P451" s="6"/>
    </row>
    <row r="452" spans="2:17">
      <c r="B452" s="427">
        <v>452</v>
      </c>
      <c r="D452" s="82">
        <v>585.29999999999995</v>
      </c>
      <c r="E452" s="1" t="s">
        <v>83</v>
      </c>
      <c r="I452" s="98"/>
      <c r="J452" s="274"/>
      <c r="K452" s="98"/>
      <c r="L452" s="98"/>
      <c r="M452" s="98"/>
      <c r="N452" s="274"/>
      <c r="O452" s="98"/>
      <c r="P452" s="6"/>
    </row>
    <row r="453" spans="2:17">
      <c r="B453" s="427">
        <v>453</v>
      </c>
      <c r="D453" s="82">
        <v>585.4</v>
      </c>
      <c r="I453" s="98"/>
      <c r="J453" s="274"/>
      <c r="K453" s="98"/>
      <c r="L453" s="98"/>
      <c r="M453" s="98"/>
      <c r="N453" s="274"/>
      <c r="O453" s="98"/>
      <c r="P453" s="6"/>
    </row>
    <row r="454" spans="2:17">
      <c r="B454" s="427">
        <v>454</v>
      </c>
      <c r="D454" s="82">
        <v>585.5</v>
      </c>
      <c r="I454" s="98"/>
      <c r="J454" s="274"/>
      <c r="K454" s="98"/>
      <c r="L454" s="98"/>
      <c r="M454" s="98"/>
      <c r="N454" s="274"/>
      <c r="O454" s="98"/>
      <c r="P454" s="6"/>
    </row>
    <row r="455" spans="2:17">
      <c r="B455" s="427">
        <v>455</v>
      </c>
      <c r="D455" s="82">
        <v>585.9</v>
      </c>
      <c r="E455" s="1" t="s">
        <v>112</v>
      </c>
      <c r="I455" s="98"/>
      <c r="J455" s="274"/>
      <c r="K455" s="98"/>
      <c r="L455" s="98"/>
      <c r="M455" s="98"/>
      <c r="N455" s="274"/>
      <c r="O455" s="98"/>
      <c r="P455" s="6"/>
    </row>
    <row r="456" spans="2:17">
      <c r="B456" s="427">
        <v>456</v>
      </c>
      <c r="C456" s="76" t="s">
        <v>297</v>
      </c>
      <c r="I456" s="89">
        <f>SUM(I450:I455)</f>
        <v>0</v>
      </c>
      <c r="J456" s="274"/>
      <c r="K456" s="89">
        <f>SUM(K450:K455)</f>
        <v>0</v>
      </c>
      <c r="L456" s="89">
        <f>SUM(L450:L455)</f>
        <v>0</v>
      </c>
      <c r="M456" s="89">
        <f>SUM(M450:M455)</f>
        <v>0</v>
      </c>
      <c r="N456" s="274"/>
      <c r="O456" s="89">
        <f>SUM(O450:O455)</f>
        <v>0</v>
      </c>
      <c r="P456" s="6"/>
    </row>
    <row r="457" spans="2:17">
      <c r="B457" s="427">
        <v>457</v>
      </c>
      <c r="C457" s="76"/>
      <c r="I457" s="91"/>
      <c r="J457" s="274"/>
      <c r="K457" s="91"/>
      <c r="L457" s="91"/>
      <c r="M457" s="91"/>
      <c r="N457" s="274"/>
      <c r="O457" s="91"/>
      <c r="P457" s="6"/>
    </row>
    <row r="458" spans="2:17">
      <c r="B458" s="427">
        <v>458</v>
      </c>
      <c r="C458" s="1">
        <v>588</v>
      </c>
      <c r="D458" s="83" t="s">
        <v>3</v>
      </c>
      <c r="I458" s="98"/>
      <c r="J458" s="274"/>
      <c r="K458" s="98"/>
      <c r="L458" s="98"/>
      <c r="M458" s="98"/>
      <c r="N458" s="274"/>
      <c r="O458" s="98"/>
      <c r="P458" s="6"/>
    </row>
    <row r="459" spans="2:17">
      <c r="B459" s="427">
        <v>459</v>
      </c>
      <c r="D459" s="85"/>
      <c r="I459" s="91"/>
      <c r="J459" s="274"/>
      <c r="K459" s="91"/>
      <c r="L459" s="91"/>
      <c r="M459" s="91"/>
      <c r="N459" s="274"/>
      <c r="O459" s="91"/>
      <c r="P459" s="6"/>
    </row>
    <row r="460" spans="2:17">
      <c r="B460" s="427">
        <v>460</v>
      </c>
      <c r="C460" s="1">
        <v>590</v>
      </c>
      <c r="D460" s="83" t="s">
        <v>16</v>
      </c>
      <c r="I460" s="98"/>
      <c r="J460" s="274"/>
      <c r="K460" s="98"/>
      <c r="L460" s="98"/>
      <c r="M460" s="98"/>
      <c r="N460" s="274"/>
      <c r="O460" s="98"/>
      <c r="P460" s="6"/>
    </row>
    <row r="461" spans="2:17">
      <c r="B461" s="427">
        <v>461</v>
      </c>
      <c r="C461" s="1">
        <v>595</v>
      </c>
      <c r="D461" s="83" t="s">
        <v>17</v>
      </c>
      <c r="I461" s="94"/>
      <c r="J461" s="274"/>
      <c r="K461" s="94"/>
      <c r="L461" s="93"/>
      <c r="M461" s="93"/>
      <c r="N461" s="274"/>
      <c r="O461" s="93"/>
      <c r="P461" s="6"/>
      <c r="Q461" s="502" t="s">
        <v>611</v>
      </c>
    </row>
    <row r="462" spans="2:17">
      <c r="B462" s="427">
        <v>462</v>
      </c>
      <c r="E462" s="19">
        <v>595.04999999999995</v>
      </c>
      <c r="I462" s="98"/>
      <c r="J462" s="274"/>
      <c r="K462" s="98"/>
      <c r="L462" s="98"/>
      <c r="M462" s="98"/>
      <c r="N462" s="274"/>
      <c r="O462" s="274"/>
      <c r="P462" s="6"/>
      <c r="Q462" s="514" t="s">
        <v>554</v>
      </c>
    </row>
    <row r="463" spans="2:17">
      <c r="B463" s="427">
        <v>463</v>
      </c>
      <c r="E463" s="19">
        <v>595.1</v>
      </c>
      <c r="F463" s="1" t="s">
        <v>18</v>
      </c>
      <c r="I463" s="98"/>
      <c r="J463" s="274"/>
      <c r="K463" s="98"/>
      <c r="L463" s="98"/>
      <c r="M463" s="98"/>
      <c r="N463" s="274"/>
      <c r="O463" s="274"/>
      <c r="P463" s="6"/>
    </row>
    <row r="464" spans="2:17">
      <c r="B464" s="427">
        <v>464</v>
      </c>
      <c r="E464" s="19">
        <v>595.15</v>
      </c>
      <c r="F464" s="1" t="s">
        <v>69</v>
      </c>
      <c r="I464" s="98"/>
      <c r="J464" s="274"/>
      <c r="K464" s="98"/>
      <c r="L464" s="98"/>
      <c r="M464" s="98"/>
      <c r="N464" s="274"/>
      <c r="O464" s="274"/>
      <c r="P464" s="6"/>
    </row>
    <row r="465" spans="2:16">
      <c r="B465" s="427">
        <v>465</v>
      </c>
      <c r="E465" s="19">
        <v>595.20000000000005</v>
      </c>
      <c r="F465" s="1" t="s">
        <v>20</v>
      </c>
      <c r="I465" s="98"/>
      <c r="J465" s="274"/>
      <c r="K465" s="98"/>
      <c r="L465" s="98"/>
      <c r="M465" s="98"/>
      <c r="N465" s="274"/>
      <c r="O465" s="274"/>
      <c r="P465" s="6"/>
    </row>
    <row r="466" spans="2:16">
      <c r="B466" s="427">
        <v>466</v>
      </c>
      <c r="E466" s="19">
        <v>595.25</v>
      </c>
      <c r="F466" s="1" t="s">
        <v>19</v>
      </c>
      <c r="I466" s="98"/>
      <c r="J466" s="274"/>
      <c r="K466" s="98"/>
      <c r="L466" s="98"/>
      <c r="M466" s="98"/>
      <c r="N466" s="274"/>
      <c r="O466" s="274"/>
      <c r="P466" s="6"/>
    </row>
    <row r="467" spans="2:16">
      <c r="B467" s="427">
        <v>467</v>
      </c>
      <c r="E467" s="19">
        <v>595.29999999999995</v>
      </c>
      <c r="F467" s="1" t="s">
        <v>70</v>
      </c>
      <c r="I467" s="98"/>
      <c r="J467" s="274"/>
      <c r="K467" s="98"/>
      <c r="L467" s="98"/>
      <c r="M467" s="98"/>
      <c r="N467" s="274"/>
      <c r="O467" s="274"/>
      <c r="P467" s="6"/>
    </row>
    <row r="468" spans="2:16">
      <c r="B468" s="427">
        <v>468</v>
      </c>
      <c r="E468" s="19">
        <v>595.35</v>
      </c>
      <c r="F468" s="1" t="s">
        <v>71</v>
      </c>
      <c r="I468" s="98"/>
      <c r="J468" s="274"/>
      <c r="K468" s="98"/>
      <c r="L468" s="98"/>
      <c r="M468" s="98"/>
      <c r="N468" s="274"/>
      <c r="O468" s="274"/>
      <c r="P468" s="6"/>
    </row>
    <row r="469" spans="2:16">
      <c r="B469" s="427">
        <v>469</v>
      </c>
      <c r="E469" s="19">
        <v>595.4</v>
      </c>
      <c r="F469" s="1" t="s">
        <v>72</v>
      </c>
      <c r="I469" s="98"/>
      <c r="J469" s="274"/>
      <c r="K469" s="98"/>
      <c r="L469" s="98"/>
      <c r="M469" s="98"/>
      <c r="N469" s="274"/>
      <c r="O469" s="274"/>
      <c r="P469" s="6"/>
    </row>
    <row r="470" spans="2:16">
      <c r="B470" s="427">
        <v>470</v>
      </c>
      <c r="E470" s="19">
        <v>595.45000000000005</v>
      </c>
      <c r="F470" s="1" t="s">
        <v>73</v>
      </c>
      <c r="I470" s="98"/>
      <c r="J470" s="274"/>
      <c r="K470" s="98"/>
      <c r="L470" s="98"/>
      <c r="M470" s="98"/>
      <c r="N470" s="274"/>
      <c r="O470" s="274"/>
      <c r="P470" s="6"/>
    </row>
    <row r="471" spans="2:16">
      <c r="B471" s="427">
        <v>471</v>
      </c>
      <c r="E471" s="19">
        <v>595.5</v>
      </c>
      <c r="F471" s="1" t="s">
        <v>21</v>
      </c>
      <c r="I471" s="98"/>
      <c r="J471" s="274"/>
      <c r="K471" s="98"/>
      <c r="L471" s="98"/>
      <c r="M471" s="98"/>
      <c r="N471" s="274"/>
      <c r="O471" s="274"/>
      <c r="P471" s="6"/>
    </row>
    <row r="472" spans="2:16">
      <c r="B472" s="427">
        <v>472</v>
      </c>
      <c r="E472" s="19">
        <v>595.54999999999995</v>
      </c>
      <c r="F472" s="1" t="s">
        <v>74</v>
      </c>
      <c r="I472" s="98"/>
      <c r="J472" s="274"/>
      <c r="K472" s="98"/>
      <c r="L472" s="98"/>
      <c r="M472" s="98"/>
      <c r="N472" s="274"/>
      <c r="O472" s="274"/>
      <c r="P472" s="6"/>
    </row>
    <row r="473" spans="2:16">
      <c r="B473" s="427">
        <v>473</v>
      </c>
      <c r="E473" s="19">
        <v>595.6</v>
      </c>
      <c r="F473" s="1" t="s">
        <v>75</v>
      </c>
      <c r="I473" s="98"/>
      <c r="J473" s="274"/>
      <c r="K473" s="98"/>
      <c r="L473" s="98"/>
      <c r="M473" s="98"/>
      <c r="N473" s="274"/>
      <c r="O473" s="274"/>
      <c r="P473" s="6"/>
    </row>
    <row r="474" spans="2:16">
      <c r="B474" s="427">
        <v>474</v>
      </c>
      <c r="E474" s="19">
        <v>595.65</v>
      </c>
      <c r="F474" s="1" t="s">
        <v>76</v>
      </c>
      <c r="I474" s="98"/>
      <c r="J474" s="274"/>
      <c r="K474" s="98"/>
      <c r="L474" s="98"/>
      <c r="M474" s="98"/>
      <c r="N474" s="274"/>
      <c r="O474" s="274"/>
      <c r="P474" s="6"/>
    </row>
    <row r="475" spans="2:16">
      <c r="B475" s="427">
        <v>475</v>
      </c>
      <c r="E475" s="19">
        <v>595.70000000000005</v>
      </c>
      <c r="F475" s="1" t="s">
        <v>77</v>
      </c>
      <c r="I475" s="98"/>
      <c r="J475" s="274"/>
      <c r="K475" s="98"/>
      <c r="L475" s="98"/>
      <c r="M475" s="98"/>
      <c r="N475" s="274"/>
      <c r="O475" s="274"/>
      <c r="P475" s="6"/>
    </row>
    <row r="476" spans="2:16">
      <c r="B476" s="427">
        <v>476</v>
      </c>
      <c r="E476" s="19">
        <v>595.79999999999995</v>
      </c>
      <c r="F476" s="1" t="s">
        <v>22</v>
      </c>
      <c r="I476" s="98"/>
      <c r="J476" s="274"/>
      <c r="K476" s="98"/>
      <c r="L476" s="98"/>
      <c r="M476" s="98"/>
      <c r="N476" s="274"/>
      <c r="O476" s="274"/>
      <c r="P476" s="6"/>
    </row>
    <row r="477" spans="2:16">
      <c r="B477" s="427">
        <v>477</v>
      </c>
      <c r="E477" s="19">
        <v>595.85</v>
      </c>
      <c r="F477" s="1" t="s">
        <v>78</v>
      </c>
      <c r="I477" s="98"/>
      <c r="J477" s="274"/>
      <c r="K477" s="98"/>
      <c r="L477" s="98"/>
      <c r="M477" s="98"/>
      <c r="N477" s="274"/>
      <c r="O477" s="274"/>
      <c r="P477" s="6"/>
    </row>
    <row r="478" spans="2:16">
      <c r="B478" s="427">
        <v>478</v>
      </c>
      <c r="E478" s="19">
        <v>595.95000000000005</v>
      </c>
      <c r="F478" s="1" t="s">
        <v>112</v>
      </c>
      <c r="I478" s="98"/>
      <c r="J478" s="274"/>
      <c r="K478" s="98"/>
      <c r="L478" s="98"/>
      <c r="M478" s="98"/>
      <c r="N478" s="274"/>
      <c r="O478" s="274"/>
      <c r="P478" s="6"/>
    </row>
    <row r="479" spans="2:16">
      <c r="B479" s="427">
        <v>479</v>
      </c>
      <c r="C479" s="76" t="s">
        <v>389</v>
      </c>
      <c r="D479" s="29"/>
      <c r="E479" s="9"/>
      <c r="I479" s="89">
        <f>SUM(I462:I478)</f>
        <v>0</v>
      </c>
      <c r="J479" s="274"/>
      <c r="K479" s="89">
        <f t="shared" ref="K479:M479" si="2">SUM(K462:K478)</f>
        <v>0</v>
      </c>
      <c r="L479" s="89">
        <f t="shared" si="2"/>
        <v>0</v>
      </c>
      <c r="M479" s="89">
        <f t="shared" si="2"/>
        <v>0</v>
      </c>
      <c r="N479" s="274"/>
      <c r="O479" s="274"/>
      <c r="P479" s="6"/>
    </row>
    <row r="480" spans="2:16">
      <c r="B480" s="427">
        <v>480</v>
      </c>
      <c r="C480" s="1">
        <v>670</v>
      </c>
      <c r="D480" s="83" t="s">
        <v>4</v>
      </c>
      <c r="I480" s="93"/>
      <c r="J480" s="274"/>
      <c r="K480" s="93"/>
      <c r="L480" s="93"/>
      <c r="M480" s="93"/>
      <c r="N480" s="274"/>
      <c r="O480" s="93"/>
      <c r="P480" s="6"/>
    </row>
    <row r="481" spans="2:16">
      <c r="B481" s="427">
        <v>481</v>
      </c>
      <c r="D481" s="82">
        <v>670.9</v>
      </c>
      <c r="E481" s="1" t="s">
        <v>112</v>
      </c>
      <c r="I481" s="98"/>
      <c r="J481" s="274"/>
      <c r="K481" s="98"/>
      <c r="L481" s="98"/>
      <c r="M481" s="98"/>
      <c r="N481" s="274"/>
      <c r="O481" s="98"/>
      <c r="P481" s="6"/>
    </row>
    <row r="482" spans="2:16">
      <c r="B482" s="427">
        <v>482</v>
      </c>
      <c r="I482" s="91"/>
      <c r="J482" s="274"/>
      <c r="K482" s="91"/>
      <c r="L482" s="91"/>
      <c r="M482" s="91"/>
      <c r="N482" s="274"/>
      <c r="O482" s="91"/>
      <c r="P482" s="6"/>
    </row>
    <row r="483" spans="2:16">
      <c r="B483" s="427">
        <v>483</v>
      </c>
      <c r="C483" s="1">
        <v>673</v>
      </c>
      <c r="D483" s="83" t="s">
        <v>23</v>
      </c>
      <c r="I483" s="98"/>
      <c r="J483" s="274"/>
      <c r="K483" s="98"/>
      <c r="L483" s="98"/>
      <c r="M483" s="98"/>
      <c r="N483" s="274"/>
      <c r="O483" s="98"/>
      <c r="P483" s="6"/>
    </row>
    <row r="484" spans="2:16">
      <c r="B484" s="427">
        <v>484</v>
      </c>
      <c r="I484" s="93"/>
      <c r="J484" s="274"/>
      <c r="K484" s="93"/>
      <c r="L484" s="93"/>
      <c r="M484" s="93"/>
      <c r="N484" s="274"/>
      <c r="O484" s="93"/>
      <c r="P484" s="6"/>
    </row>
    <row r="485" spans="2:16">
      <c r="B485" s="427">
        <v>485</v>
      </c>
      <c r="C485" s="1">
        <v>682</v>
      </c>
      <c r="D485" s="83" t="s">
        <v>1</v>
      </c>
      <c r="I485" s="93"/>
      <c r="J485" s="274"/>
      <c r="K485" s="93"/>
      <c r="L485" s="93"/>
      <c r="M485" s="93"/>
      <c r="N485" s="274"/>
      <c r="O485" s="93"/>
      <c r="P485" s="6"/>
    </row>
    <row r="486" spans="2:16">
      <c r="B486" s="427">
        <v>486</v>
      </c>
      <c r="D486" s="82">
        <v>682.1</v>
      </c>
      <c r="E486" s="1" t="s">
        <v>11</v>
      </c>
      <c r="I486" s="94"/>
      <c r="J486" s="274"/>
      <c r="K486" s="94"/>
      <c r="L486" s="94"/>
      <c r="M486" s="94"/>
      <c r="N486" s="274"/>
      <c r="O486" s="94"/>
      <c r="P486" s="6"/>
    </row>
    <row r="487" spans="2:16">
      <c r="B487" s="427">
        <v>487</v>
      </c>
      <c r="E487" s="29">
        <v>682.11</v>
      </c>
      <c r="F487" s="1" t="s">
        <v>24</v>
      </c>
      <c r="I487" s="98"/>
      <c r="J487" s="274"/>
      <c r="K487" s="98"/>
      <c r="L487" s="98"/>
      <c r="M487" s="98"/>
      <c r="N487" s="274"/>
      <c r="O487" s="98"/>
      <c r="P487" s="6"/>
    </row>
    <row r="488" spans="2:16">
      <c r="B488" s="427">
        <v>488</v>
      </c>
      <c r="E488" s="29">
        <v>682.12</v>
      </c>
      <c r="F488" s="1" t="s">
        <v>132</v>
      </c>
      <c r="I488" s="98"/>
      <c r="J488" s="274"/>
      <c r="K488" s="98"/>
      <c r="L488" s="98"/>
      <c r="M488" s="98"/>
      <c r="N488" s="274"/>
      <c r="O488" s="98"/>
      <c r="P488" s="6"/>
    </row>
    <row r="489" spans="2:16">
      <c r="B489" s="427">
        <v>489</v>
      </c>
      <c r="E489" s="29">
        <v>682.13</v>
      </c>
      <c r="I489" s="98"/>
      <c r="J489" s="274"/>
      <c r="K489" s="98"/>
      <c r="L489" s="98"/>
      <c r="M489" s="98"/>
      <c r="N489" s="274"/>
      <c r="O489" s="98"/>
      <c r="P489" s="6"/>
    </row>
    <row r="490" spans="2:16">
      <c r="B490" s="427">
        <v>490</v>
      </c>
      <c r="E490" s="29">
        <v>682.14</v>
      </c>
      <c r="F490" s="1" t="s">
        <v>134</v>
      </c>
      <c r="I490" s="98"/>
      <c r="J490" s="274"/>
      <c r="K490" s="98"/>
      <c r="L490" s="98"/>
      <c r="M490" s="98"/>
      <c r="N490" s="274"/>
      <c r="O490" s="98"/>
      <c r="P490" s="6"/>
    </row>
    <row r="491" spans="2:16">
      <c r="B491" s="427">
        <v>491</v>
      </c>
      <c r="E491" s="29">
        <v>682.15</v>
      </c>
      <c r="F491" s="1" t="s">
        <v>25</v>
      </c>
      <c r="I491" s="98"/>
      <c r="J491" s="274"/>
      <c r="K491" s="98"/>
      <c r="L491" s="98"/>
      <c r="M491" s="98"/>
      <c r="N491" s="274"/>
      <c r="O491" s="98"/>
      <c r="P491" s="6"/>
    </row>
    <row r="492" spans="2:16">
      <c r="B492" s="427">
        <v>492</v>
      </c>
      <c r="E492" s="29">
        <v>682.16</v>
      </c>
      <c r="F492" s="1" t="s">
        <v>243</v>
      </c>
      <c r="I492" s="98"/>
      <c r="J492" s="274"/>
      <c r="K492" s="98"/>
      <c r="L492" s="98"/>
      <c r="M492" s="98"/>
      <c r="N492" s="274"/>
      <c r="O492" s="98"/>
      <c r="P492" s="6"/>
    </row>
    <row r="493" spans="2:16">
      <c r="B493" s="427">
        <v>493</v>
      </c>
      <c r="E493" s="29">
        <v>682.17</v>
      </c>
      <c r="I493" s="98"/>
      <c r="J493" s="274"/>
      <c r="K493" s="98"/>
      <c r="L493" s="98"/>
      <c r="M493" s="98"/>
      <c r="N493" s="274"/>
      <c r="O493" s="98"/>
      <c r="P493" s="6"/>
    </row>
    <row r="494" spans="2:16">
      <c r="B494" s="427">
        <v>494</v>
      </c>
      <c r="E494" s="29">
        <v>682.18</v>
      </c>
      <c r="I494" s="98"/>
      <c r="J494" s="274"/>
      <c r="K494" s="98"/>
      <c r="L494" s="98"/>
      <c r="M494" s="98"/>
      <c r="N494" s="274"/>
      <c r="O494" s="98"/>
      <c r="P494" s="6"/>
    </row>
    <row r="495" spans="2:16">
      <c r="B495" s="427">
        <v>495</v>
      </c>
      <c r="E495" s="29">
        <v>682.19</v>
      </c>
      <c r="F495" s="1" t="s">
        <v>112</v>
      </c>
      <c r="I495" s="98"/>
      <c r="J495" s="274"/>
      <c r="K495" s="98"/>
      <c r="L495" s="98"/>
      <c r="M495" s="98"/>
      <c r="N495" s="274"/>
      <c r="O495" s="98"/>
      <c r="P495" s="6"/>
    </row>
    <row r="496" spans="2:16">
      <c r="B496" s="427">
        <v>496</v>
      </c>
      <c r="D496" s="82">
        <v>682.8</v>
      </c>
      <c r="E496" s="21" t="s">
        <v>26</v>
      </c>
      <c r="I496" s="98"/>
      <c r="J496" s="274"/>
      <c r="K496" s="98"/>
      <c r="L496" s="98"/>
      <c r="M496" s="98"/>
      <c r="N496" s="274"/>
      <c r="O496" s="98"/>
      <c r="P496" s="6"/>
    </row>
    <row r="497" spans="2:16">
      <c r="B497" s="427">
        <v>497</v>
      </c>
      <c r="D497" s="82">
        <v>682.9</v>
      </c>
      <c r="E497" s="21" t="s">
        <v>112</v>
      </c>
      <c r="I497" s="98"/>
      <c r="J497" s="274"/>
      <c r="K497" s="98"/>
      <c r="L497" s="98"/>
      <c r="M497" s="98"/>
      <c r="N497" s="274"/>
      <c r="O497" s="98"/>
      <c r="P497" s="6"/>
    </row>
    <row r="498" spans="2:16">
      <c r="B498" s="427">
        <v>498</v>
      </c>
      <c r="C498" s="76" t="s">
        <v>298</v>
      </c>
      <c r="E498" s="21"/>
      <c r="I498" s="89">
        <f>SUM(I487:I497)</f>
        <v>0</v>
      </c>
      <c r="J498" s="274"/>
      <c r="K498" s="89">
        <f>SUM(K487:K497)</f>
        <v>0</v>
      </c>
      <c r="L498" s="89">
        <f>SUM(L487:L497)</f>
        <v>0</v>
      </c>
      <c r="M498" s="89">
        <f>SUM(M487:M497)</f>
        <v>0</v>
      </c>
      <c r="N498" s="274"/>
      <c r="O498" s="89">
        <f>SUM(O487:O497)</f>
        <v>0</v>
      </c>
      <c r="P498" s="6"/>
    </row>
    <row r="499" spans="2:16">
      <c r="B499" s="427">
        <v>499</v>
      </c>
      <c r="C499" s="1">
        <v>686</v>
      </c>
      <c r="D499" s="83" t="s">
        <v>5</v>
      </c>
      <c r="I499" s="93"/>
      <c r="J499" s="274"/>
      <c r="K499" s="93"/>
      <c r="L499" s="93"/>
      <c r="M499" s="93"/>
      <c r="N499" s="274"/>
      <c r="O499" s="93"/>
      <c r="P499" s="6"/>
    </row>
    <row r="500" spans="2:16">
      <c r="B500" s="427">
        <v>500</v>
      </c>
      <c r="D500" s="82">
        <v>686.1</v>
      </c>
      <c r="E500" s="1" t="s">
        <v>6</v>
      </c>
      <c r="I500" s="98"/>
      <c r="J500" s="274"/>
      <c r="K500" s="98"/>
      <c r="L500" s="98"/>
      <c r="M500" s="98"/>
      <c r="N500" s="274"/>
      <c r="O500" s="98"/>
      <c r="P500" s="6"/>
    </row>
    <row r="501" spans="2:16">
      <c r="B501" s="427">
        <v>501</v>
      </c>
      <c r="E501" s="21">
        <v>686.19</v>
      </c>
      <c r="F501" s="1" t="s">
        <v>112</v>
      </c>
      <c r="I501" s="98"/>
      <c r="J501" s="274"/>
      <c r="K501" s="98"/>
      <c r="L501" s="98"/>
      <c r="M501" s="98"/>
      <c r="N501" s="274"/>
      <c r="O501" s="98"/>
      <c r="P501" s="6"/>
    </row>
    <row r="502" spans="2:16">
      <c r="B502" s="427">
        <v>502</v>
      </c>
      <c r="D502" s="82">
        <v>686.2</v>
      </c>
      <c r="E502" s="21" t="s">
        <v>7</v>
      </c>
      <c r="I502" s="98"/>
      <c r="J502" s="274"/>
      <c r="K502" s="98"/>
      <c r="L502" s="98"/>
      <c r="M502" s="98"/>
      <c r="N502" s="274"/>
      <c r="O502" s="98"/>
      <c r="P502" s="6"/>
    </row>
    <row r="503" spans="2:16">
      <c r="B503" s="427">
        <v>503</v>
      </c>
      <c r="E503" s="21">
        <v>686.29</v>
      </c>
      <c r="F503" s="1" t="s">
        <v>112</v>
      </c>
      <c r="I503" s="98"/>
      <c r="J503" s="274"/>
      <c r="K503" s="98"/>
      <c r="L503" s="98"/>
      <c r="M503" s="98"/>
      <c r="N503" s="274"/>
      <c r="O503" s="98"/>
      <c r="P503" s="6"/>
    </row>
    <row r="504" spans="2:16">
      <c r="B504" s="427">
        <v>504</v>
      </c>
      <c r="D504" s="82">
        <v>686.3</v>
      </c>
      <c r="E504" s="21" t="s">
        <v>8</v>
      </c>
      <c r="I504" s="98"/>
      <c r="J504" s="274"/>
      <c r="K504" s="98"/>
      <c r="L504" s="98"/>
      <c r="M504" s="98"/>
      <c r="N504" s="274"/>
      <c r="O504" s="98"/>
      <c r="P504" s="6"/>
    </row>
    <row r="505" spans="2:16">
      <c r="B505" s="427">
        <v>505</v>
      </c>
      <c r="E505" s="21">
        <v>686.39</v>
      </c>
      <c r="F505" s="1" t="s">
        <v>112</v>
      </c>
      <c r="I505" s="98"/>
      <c r="J505" s="274"/>
      <c r="K505" s="98"/>
      <c r="L505" s="98"/>
      <c r="M505" s="98"/>
      <c r="N505" s="274"/>
      <c r="O505" s="98"/>
      <c r="P505" s="6"/>
    </row>
    <row r="506" spans="2:16">
      <c r="B506" s="427">
        <v>506</v>
      </c>
      <c r="D506" s="82">
        <v>686.4</v>
      </c>
      <c r="E506" s="21" t="s">
        <v>27</v>
      </c>
      <c r="I506" s="98"/>
      <c r="J506" s="274"/>
      <c r="K506" s="98"/>
      <c r="L506" s="98"/>
      <c r="M506" s="98"/>
      <c r="N506" s="274"/>
      <c r="O506" s="98"/>
      <c r="P506" s="6"/>
    </row>
    <row r="507" spans="2:16">
      <c r="B507" s="427">
        <v>507</v>
      </c>
      <c r="E507" s="21">
        <v>686.49</v>
      </c>
      <c r="F507" s="1" t="s">
        <v>112</v>
      </c>
      <c r="I507" s="98"/>
      <c r="J507" s="274"/>
      <c r="K507" s="98"/>
      <c r="L507" s="98"/>
      <c r="M507" s="98"/>
      <c r="N507" s="274"/>
      <c r="O507" s="98"/>
      <c r="P507" s="6"/>
    </row>
    <row r="508" spans="2:16">
      <c r="B508" s="427">
        <v>508</v>
      </c>
      <c r="D508" s="82">
        <v>686.5</v>
      </c>
      <c r="E508" s="21" t="s">
        <v>9</v>
      </c>
      <c r="I508" s="98"/>
      <c r="J508" s="274"/>
      <c r="K508" s="98"/>
      <c r="L508" s="98"/>
      <c r="M508" s="98"/>
      <c r="N508" s="274"/>
      <c r="O508" s="98"/>
      <c r="P508" s="6"/>
    </row>
    <row r="509" spans="2:16">
      <c r="B509" s="427">
        <v>509</v>
      </c>
      <c r="E509" s="21">
        <v>686.59</v>
      </c>
      <c r="F509" s="1" t="s">
        <v>112</v>
      </c>
      <c r="I509" s="98"/>
      <c r="J509" s="274"/>
      <c r="K509" s="98"/>
      <c r="L509" s="98"/>
      <c r="M509" s="98"/>
      <c r="N509" s="274"/>
      <c r="O509" s="98"/>
      <c r="P509" s="6"/>
    </row>
    <row r="510" spans="2:16">
      <c r="B510" s="427">
        <v>510</v>
      </c>
      <c r="C510" s="76" t="s">
        <v>299</v>
      </c>
      <c r="E510" s="21"/>
      <c r="I510" s="89">
        <f>SUM(I500:I509)</f>
        <v>0</v>
      </c>
      <c r="J510" s="274"/>
      <c r="K510" s="89">
        <f>SUM(K500:K509)</f>
        <v>0</v>
      </c>
      <c r="L510" s="89">
        <f>SUM(L500:L509)</f>
        <v>0</v>
      </c>
      <c r="M510" s="89">
        <f>SUM(M500:M509)</f>
        <v>0</v>
      </c>
      <c r="N510" s="274"/>
      <c r="O510" s="89">
        <f>SUM(O500:O509)</f>
        <v>0</v>
      </c>
      <c r="P510" s="6"/>
    </row>
    <row r="511" spans="2:16">
      <c r="B511" s="427">
        <v>511</v>
      </c>
      <c r="E511" s="21"/>
      <c r="I511" s="99"/>
      <c r="J511" s="274"/>
      <c r="K511" s="99"/>
      <c r="L511" s="99"/>
      <c r="M511" s="99"/>
      <c r="N511" s="274"/>
      <c r="O511" s="99"/>
      <c r="P511" s="6"/>
    </row>
    <row r="512" spans="2:16">
      <c r="B512" s="427">
        <v>512</v>
      </c>
      <c r="C512" s="1">
        <v>690</v>
      </c>
      <c r="D512" s="83" t="s">
        <v>46</v>
      </c>
      <c r="E512" s="21"/>
      <c r="I512" s="98"/>
      <c r="J512" s="274"/>
      <c r="K512" s="98"/>
      <c r="L512" s="98"/>
      <c r="M512" s="98"/>
      <c r="N512" s="274"/>
      <c r="O512" s="98"/>
      <c r="P512" s="6"/>
    </row>
    <row r="513" spans="2:16">
      <c r="B513" s="427">
        <v>513</v>
      </c>
      <c r="E513" s="21"/>
      <c r="I513" s="93"/>
      <c r="J513" s="274"/>
      <c r="K513" s="93"/>
      <c r="L513" s="93"/>
      <c r="M513" s="93"/>
      <c r="N513" s="274"/>
      <c r="O513" s="93"/>
      <c r="P513" s="6"/>
    </row>
    <row r="514" spans="2:16">
      <c r="B514" s="427">
        <v>514</v>
      </c>
      <c r="C514" s="1">
        <v>695</v>
      </c>
      <c r="D514" s="83" t="s">
        <v>17</v>
      </c>
      <c r="I514" s="93"/>
      <c r="J514" s="274"/>
      <c r="K514" s="93"/>
      <c r="L514" s="93"/>
      <c r="M514" s="93"/>
      <c r="N514" s="274"/>
      <c r="O514" s="93"/>
      <c r="P514" s="6"/>
    </row>
    <row r="515" spans="2:16">
      <c r="B515" s="427">
        <v>515</v>
      </c>
      <c r="E515" s="29">
        <f>E462+100</f>
        <v>695.05</v>
      </c>
      <c r="F515" s="22">
        <f>F462</f>
        <v>0</v>
      </c>
      <c r="I515" s="98"/>
      <c r="J515" s="274"/>
      <c r="K515" s="98"/>
      <c r="L515" s="98"/>
      <c r="M515" s="98"/>
      <c r="N515" s="274"/>
      <c r="O515" s="274"/>
      <c r="P515" s="6"/>
    </row>
    <row r="516" spans="2:16">
      <c r="B516" s="427">
        <v>516</v>
      </c>
      <c r="E516" s="29">
        <f t="shared" ref="E516:E531" si="3">E463+100</f>
        <v>695.1</v>
      </c>
      <c r="F516" s="1" t="str">
        <f>F463</f>
        <v>Food Bowl</v>
      </c>
      <c r="I516" s="98"/>
      <c r="J516" s="274"/>
      <c r="K516" s="98"/>
      <c r="L516" s="98"/>
      <c r="M516" s="98"/>
      <c r="N516" s="274"/>
      <c r="O516" s="274"/>
      <c r="P516" s="6"/>
    </row>
    <row r="517" spans="2:16">
      <c r="B517" s="427">
        <v>517</v>
      </c>
      <c r="E517" s="29">
        <f t="shared" si="3"/>
        <v>695.15</v>
      </c>
      <c r="F517" s="1" t="str">
        <f>F464</f>
        <v>Holy Land</v>
      </c>
      <c r="I517" s="98"/>
      <c r="J517" s="274"/>
      <c r="K517" s="98"/>
      <c r="L517" s="98"/>
      <c r="M517" s="98"/>
      <c r="N517" s="274"/>
      <c r="O517" s="274"/>
      <c r="P517" s="6"/>
    </row>
    <row r="518" spans="2:16">
      <c r="B518" s="427">
        <v>518</v>
      </c>
      <c r="E518" s="29">
        <f t="shared" si="3"/>
        <v>695.2</v>
      </c>
      <c r="F518" s="1" t="str">
        <f>F465</f>
        <v>Holy Father</v>
      </c>
      <c r="I518" s="98"/>
      <c r="J518" s="274"/>
      <c r="K518" s="98"/>
      <c r="L518" s="98"/>
      <c r="M518" s="98"/>
      <c r="N518" s="274"/>
      <c r="O518" s="274"/>
      <c r="P518" s="6"/>
    </row>
    <row r="519" spans="2:16">
      <c r="B519" s="427">
        <v>519</v>
      </c>
      <c r="E519" s="29">
        <f t="shared" si="3"/>
        <v>695.25</v>
      </c>
      <c r="F519" s="1" t="str">
        <f>F466</f>
        <v>Visiting Missionary</v>
      </c>
      <c r="I519" s="98"/>
      <c r="J519" s="274"/>
      <c r="K519" s="98"/>
      <c r="L519" s="98"/>
      <c r="M519" s="98"/>
      <c r="N519" s="274"/>
      <c r="O519" s="274"/>
      <c r="P519" s="6"/>
    </row>
    <row r="520" spans="2:16">
      <c r="B520" s="427">
        <v>520</v>
      </c>
      <c r="E520" s="29">
        <f t="shared" si="3"/>
        <v>695.3</v>
      </c>
      <c r="F520" s="1" t="str">
        <f t="shared" ref="F520:F528" si="4">F467</f>
        <v>World Mission Sunday</v>
      </c>
      <c r="I520" s="98"/>
      <c r="J520" s="274"/>
      <c r="K520" s="98"/>
      <c r="L520" s="98"/>
      <c r="M520" s="98"/>
      <c r="N520" s="274"/>
      <c r="O520" s="274"/>
      <c r="P520" s="6"/>
    </row>
    <row r="521" spans="2:16">
      <c r="B521" s="427">
        <v>521</v>
      </c>
      <c r="E521" s="29">
        <f t="shared" si="3"/>
        <v>695.35</v>
      </c>
      <c r="F521" s="1" t="str">
        <f t="shared" si="4"/>
        <v>Catholic Relief Services</v>
      </c>
      <c r="I521" s="98"/>
      <c r="J521" s="274"/>
      <c r="K521" s="98"/>
      <c r="L521" s="98"/>
      <c r="M521" s="98"/>
      <c r="N521" s="274"/>
      <c r="O521" s="274"/>
      <c r="P521" s="6"/>
    </row>
    <row r="522" spans="2:16">
      <c r="B522" s="427">
        <v>522</v>
      </c>
      <c r="E522" s="29">
        <f t="shared" si="3"/>
        <v>695.4</v>
      </c>
      <c r="F522" s="1" t="str">
        <f t="shared" si="4"/>
        <v>Catholic Home Missions</v>
      </c>
      <c r="I522" s="98"/>
      <c r="J522" s="274"/>
      <c r="K522" s="98"/>
      <c r="L522" s="98"/>
      <c r="M522" s="98"/>
      <c r="N522" s="274"/>
      <c r="O522" s="274"/>
      <c r="P522" s="6"/>
    </row>
    <row r="523" spans="2:16">
      <c r="B523" s="427">
        <v>523</v>
      </c>
      <c r="E523" s="29">
        <f t="shared" si="3"/>
        <v>695.45</v>
      </c>
      <c r="F523" s="1" t="str">
        <f t="shared" si="4"/>
        <v>Church in Latin America</v>
      </c>
      <c r="I523" s="98"/>
      <c r="J523" s="274"/>
      <c r="K523" s="98"/>
      <c r="L523" s="98"/>
      <c r="M523" s="98"/>
      <c r="N523" s="274"/>
      <c r="O523" s="274"/>
      <c r="P523" s="6"/>
    </row>
    <row r="524" spans="2:16">
      <c r="B524" s="427">
        <v>524</v>
      </c>
      <c r="E524" s="29">
        <f t="shared" si="3"/>
        <v>695.5</v>
      </c>
      <c r="F524" s="1" t="str">
        <f t="shared" si="4"/>
        <v>Disaster Relief</v>
      </c>
      <c r="I524" s="98"/>
      <c r="J524" s="274"/>
      <c r="K524" s="98"/>
      <c r="L524" s="98"/>
      <c r="M524" s="98"/>
      <c r="N524" s="274"/>
      <c r="O524" s="274"/>
      <c r="P524" s="6"/>
    </row>
    <row r="525" spans="2:16">
      <c r="B525" s="427">
        <v>525</v>
      </c>
      <c r="E525" s="29">
        <f t="shared" si="3"/>
        <v>695.55</v>
      </c>
      <c r="F525" s="1" t="str">
        <f t="shared" si="4"/>
        <v>Catholic Communications</v>
      </c>
      <c r="I525" s="98"/>
      <c r="J525" s="274"/>
      <c r="K525" s="98"/>
      <c r="L525" s="98"/>
      <c r="M525" s="98"/>
      <c r="N525" s="274"/>
      <c r="O525" s="274"/>
      <c r="P525" s="6"/>
    </row>
    <row r="526" spans="2:16">
      <c r="B526" s="427">
        <v>526</v>
      </c>
      <c r="E526" s="29">
        <f t="shared" si="3"/>
        <v>695.6</v>
      </c>
      <c r="F526" s="1" t="str">
        <f t="shared" si="4"/>
        <v>Diocesan Priest's Retirement</v>
      </c>
      <c r="I526" s="98"/>
      <c r="J526" s="274"/>
      <c r="K526" s="98"/>
      <c r="L526" s="98"/>
      <c r="M526" s="98"/>
      <c r="N526" s="274"/>
      <c r="O526" s="274"/>
      <c r="P526" s="6"/>
    </row>
    <row r="527" spans="2:16">
      <c r="B527" s="427">
        <v>527</v>
      </c>
      <c r="E527" s="29">
        <f t="shared" si="3"/>
        <v>695.65</v>
      </c>
      <c r="F527" s="1" t="str">
        <f t="shared" si="4"/>
        <v>Retirement Fund for Religious</v>
      </c>
      <c r="I527" s="98"/>
      <c r="J527" s="274"/>
      <c r="K527" s="98"/>
      <c r="L527" s="98"/>
      <c r="M527" s="98"/>
      <c r="N527" s="274"/>
      <c r="O527" s="274"/>
      <c r="P527" s="6"/>
    </row>
    <row r="528" spans="2:16">
      <c r="B528" s="427">
        <v>528</v>
      </c>
      <c r="E528" s="29">
        <f t="shared" si="3"/>
        <v>695.7</v>
      </c>
      <c r="F528" s="1" t="str">
        <f t="shared" si="4"/>
        <v>Campaign for Human Development</v>
      </c>
      <c r="I528" s="98"/>
      <c r="J528" s="274"/>
      <c r="K528" s="98"/>
      <c r="L528" s="98"/>
      <c r="M528" s="98"/>
      <c r="N528" s="274"/>
      <c r="O528" s="274"/>
      <c r="P528" s="6"/>
    </row>
    <row r="529" spans="2:17">
      <c r="B529" s="427">
        <v>529</v>
      </c>
      <c r="E529" s="29">
        <f t="shared" si="3"/>
        <v>695.8</v>
      </c>
      <c r="F529" s="1" t="str">
        <f>F476</f>
        <v>Combined Collection</v>
      </c>
      <c r="I529" s="98"/>
      <c r="J529" s="274"/>
      <c r="K529" s="98"/>
      <c r="L529" s="98"/>
      <c r="M529" s="98"/>
      <c r="N529" s="274"/>
      <c r="O529" s="274"/>
      <c r="P529" s="6"/>
    </row>
    <row r="530" spans="2:17">
      <c r="B530" s="427">
        <v>530</v>
      </c>
      <c r="E530" s="29">
        <f t="shared" si="3"/>
        <v>695.85</v>
      </c>
      <c r="F530" s="1" t="str">
        <f>F477</f>
        <v>Annual Catholic Appeal (ACA)</v>
      </c>
      <c r="I530" s="98"/>
      <c r="J530" s="274"/>
      <c r="K530" s="98"/>
      <c r="L530" s="98"/>
      <c r="M530" s="98"/>
      <c r="N530" s="274"/>
      <c r="O530" s="274"/>
      <c r="P530" s="6"/>
    </row>
    <row r="531" spans="2:17">
      <c r="B531" s="427">
        <v>531</v>
      </c>
      <c r="E531" s="29">
        <f t="shared" si="3"/>
        <v>695.95</v>
      </c>
      <c r="F531" s="1" t="str">
        <f>F478</f>
        <v>Other</v>
      </c>
      <c r="I531" s="98"/>
      <c r="J531" s="274"/>
      <c r="K531" s="98"/>
      <c r="L531" s="98"/>
      <c r="M531" s="98"/>
      <c r="N531" s="274"/>
      <c r="O531" s="274"/>
      <c r="P531" s="6"/>
    </row>
    <row r="532" spans="2:17">
      <c r="B532" s="427">
        <v>532</v>
      </c>
      <c r="C532" s="76" t="s">
        <v>390</v>
      </c>
      <c r="D532" s="29"/>
      <c r="E532" s="9"/>
      <c r="I532" s="89">
        <f>SUM(I515:I531)</f>
        <v>0</v>
      </c>
      <c r="J532" s="274"/>
      <c r="K532" s="89">
        <f t="shared" ref="K532:M532" si="5">SUM(K515:K531)</f>
        <v>0</v>
      </c>
      <c r="L532" s="89">
        <f t="shared" si="5"/>
        <v>0</v>
      </c>
      <c r="M532" s="89">
        <f t="shared" si="5"/>
        <v>0</v>
      </c>
      <c r="N532" s="274"/>
      <c r="O532" s="274"/>
    </row>
    <row r="533" spans="2:17">
      <c r="B533" s="427">
        <v>533</v>
      </c>
      <c r="I533" s="95"/>
      <c r="J533" s="495"/>
      <c r="K533" s="95"/>
      <c r="L533" s="95"/>
      <c r="M533" s="95"/>
      <c r="N533" s="495"/>
      <c r="O533" s="95"/>
    </row>
    <row r="534" spans="2:17">
      <c r="B534" s="427">
        <v>534</v>
      </c>
      <c r="I534" s="95"/>
      <c r="J534" s="495"/>
      <c r="K534" s="95"/>
      <c r="L534" s="95"/>
      <c r="M534" s="95"/>
      <c r="N534" s="495"/>
      <c r="O534" s="95"/>
    </row>
    <row r="535" spans="2:17">
      <c r="B535" s="427">
        <v>535</v>
      </c>
      <c r="C535" s="1">
        <v>380</v>
      </c>
      <c r="D535" s="83" t="s">
        <v>613</v>
      </c>
      <c r="E535" s="21"/>
      <c r="I535" s="98"/>
      <c r="J535" s="274"/>
      <c r="K535" s="98"/>
      <c r="L535" s="98"/>
      <c r="M535" s="98"/>
      <c r="N535" s="274"/>
      <c r="O535" s="98"/>
      <c r="P535" s="6"/>
      <c r="Q535" s="216" t="s">
        <v>646</v>
      </c>
    </row>
    <row r="536" spans="2:17" hidden="1">
      <c r="F536" s="194" t="s">
        <v>103</v>
      </c>
      <c r="I536" s="95">
        <f>+I41+I55+I66+I77+I86+I95+I109+I121+I142+I154+I172</f>
        <v>0</v>
      </c>
      <c r="J536" s="495"/>
      <c r="K536" s="95"/>
      <c r="L536" s="95">
        <f>+L41+L55+L66+L77+L86+L95+L109+L121+L142+L154+L172</f>
        <v>0</v>
      </c>
      <c r="M536" s="95">
        <f>+M41+M55+M66+M77+M86+M95+M109+M121+M142+M154+M172</f>
        <v>0</v>
      </c>
      <c r="N536" s="495"/>
      <c r="O536" s="95"/>
    </row>
    <row r="537" spans="2:17" hidden="1">
      <c r="F537" s="194" t="s">
        <v>593</v>
      </c>
      <c r="I537" s="95">
        <f>+'H. Summary'!F23</f>
        <v>0</v>
      </c>
      <c r="J537" s="495"/>
      <c r="K537" s="95"/>
      <c r="L537" s="95">
        <f>+'H. Summary'!H23</f>
        <v>0</v>
      </c>
      <c r="M537" s="95">
        <f>+'H. Summary'!I23</f>
        <v>0</v>
      </c>
      <c r="N537" s="495"/>
      <c r="O537" s="95"/>
    </row>
    <row r="538" spans="2:17" hidden="1">
      <c r="F538" s="194" t="s">
        <v>594</v>
      </c>
      <c r="I538" s="648">
        <f>+I536-I537</f>
        <v>0</v>
      </c>
      <c r="J538" s="495"/>
      <c r="K538" s="95"/>
      <c r="L538" s="648">
        <f>+L536-L537</f>
        <v>0</v>
      </c>
      <c r="M538" s="648">
        <f>+M536-M537</f>
        <v>0</v>
      </c>
      <c r="N538" s="495"/>
      <c r="O538" s="95"/>
    </row>
    <row r="539" spans="2:17" hidden="1">
      <c r="I539" s="95"/>
      <c r="J539" s="495"/>
      <c r="K539" s="95"/>
      <c r="L539" s="95"/>
      <c r="M539" s="95"/>
      <c r="N539" s="495"/>
      <c r="O539" s="95"/>
    </row>
    <row r="540" spans="2:17" hidden="1">
      <c r="F540" s="194" t="s">
        <v>595</v>
      </c>
      <c r="I540" s="95">
        <f>+I185+I187+I211+I213+I222+I230+I237+I242+I262+I273+I283+I293+I307+I312+I314+I316+I318+I333+I344+I364+I376+I387+I401+I403</f>
        <v>0</v>
      </c>
      <c r="J540" s="495"/>
      <c r="K540" s="95"/>
      <c r="L540" s="95">
        <f>+L185+L187+L211+L213+L222+L230+L237+L242+L262+L273+L283+L293+L307+L312+L314+L316+L318+L333+L344+L364+L376+L387+L401+L403</f>
        <v>0</v>
      </c>
      <c r="M540" s="95">
        <f>+M185+M187+M211+M213+M222+M230+M237+M242+M262+M273+M283+M293+M307+M312+M314+M316+M318+M333+M344+M364+M376+M387+M401+M403</f>
        <v>0</v>
      </c>
      <c r="N540" s="495"/>
      <c r="O540" s="95"/>
    </row>
    <row r="541" spans="2:17" hidden="1">
      <c r="F541" s="194" t="s">
        <v>593</v>
      </c>
      <c r="I541" s="95">
        <f>+'H. Summary'!F59</f>
        <v>0</v>
      </c>
      <c r="J541" s="495"/>
      <c r="K541" s="95"/>
      <c r="L541" s="95">
        <f>+'H. Summary'!H59</f>
        <v>0</v>
      </c>
      <c r="M541" s="95">
        <f>+'H. Summary'!I59</f>
        <v>0</v>
      </c>
      <c r="N541" s="495"/>
      <c r="O541" s="95"/>
    </row>
    <row r="542" spans="2:17" hidden="1">
      <c r="F542" s="194" t="s">
        <v>594</v>
      </c>
      <c r="I542" s="648">
        <f>+I540-I541</f>
        <v>0</v>
      </c>
      <c r="J542" s="495"/>
      <c r="K542" s="95"/>
      <c r="L542" s="648">
        <f>+L540-L541</f>
        <v>0</v>
      </c>
      <c r="M542" s="648">
        <f>+M540-M541</f>
        <v>0</v>
      </c>
      <c r="N542" s="495"/>
      <c r="O542" s="95"/>
    </row>
    <row r="543" spans="2:17" hidden="1">
      <c r="I543" s="95"/>
      <c r="J543" s="495"/>
      <c r="K543" s="95"/>
      <c r="L543" s="95"/>
      <c r="M543" s="95"/>
      <c r="N543" s="495"/>
      <c r="O543" s="95"/>
    </row>
    <row r="544" spans="2:17" hidden="1">
      <c r="I544" s="95"/>
      <c r="J544" s="495"/>
      <c r="K544" s="95"/>
      <c r="L544" s="95"/>
      <c r="M544" s="95"/>
      <c r="N544" s="495"/>
      <c r="O544" s="95"/>
    </row>
    <row r="545" spans="6:15" hidden="1">
      <c r="F545" s="194" t="s">
        <v>596</v>
      </c>
      <c r="I545" s="95">
        <f>+I429+I437+I439+I448+I456+I458+I460-I481-I483-I498-I510-I512</f>
        <v>0</v>
      </c>
      <c r="J545" s="495"/>
      <c r="K545" s="95"/>
      <c r="L545" s="95">
        <f>+L429+L437+L439+L448+L456+L458+L460-L481-L483-L498-L510-L512</f>
        <v>0</v>
      </c>
      <c r="M545" s="95">
        <f>+M429+M437+M439+M448+M456+M458+M460-M481-M483-M498-M510-M512</f>
        <v>0</v>
      </c>
      <c r="N545" s="495"/>
      <c r="O545" s="95"/>
    </row>
    <row r="546" spans="6:15" hidden="1">
      <c r="F546" s="194" t="s">
        <v>593</v>
      </c>
      <c r="I546" s="95">
        <f>+'H. Summary'!F82</f>
        <v>0</v>
      </c>
      <c r="J546" s="495"/>
      <c r="K546" s="95"/>
      <c r="L546" s="95">
        <f>+'H. Summary'!H82</f>
        <v>0</v>
      </c>
      <c r="M546" s="95">
        <f>+'H. Summary'!I82</f>
        <v>0</v>
      </c>
      <c r="N546" s="495"/>
      <c r="O546" s="95"/>
    </row>
    <row r="547" spans="6:15" hidden="1">
      <c r="F547" s="194" t="s">
        <v>594</v>
      </c>
      <c r="I547" s="648">
        <f>+I545-I546</f>
        <v>0</v>
      </c>
      <c r="J547" s="495"/>
      <c r="K547" s="95"/>
      <c r="L547" s="648">
        <f>+L545-L546</f>
        <v>0</v>
      </c>
      <c r="M547" s="648">
        <f>+M545-M546</f>
        <v>0</v>
      </c>
      <c r="N547" s="495"/>
      <c r="O547" s="95"/>
    </row>
    <row r="548" spans="6:15" hidden="1">
      <c r="I548" s="95"/>
      <c r="J548" s="495"/>
      <c r="K548" s="95"/>
      <c r="L548" s="95"/>
      <c r="M548" s="95"/>
      <c r="N548" s="495"/>
      <c r="O548" s="95"/>
    </row>
    <row r="549" spans="6:15" hidden="1">
      <c r="F549" s="194"/>
      <c r="I549" s="95"/>
      <c r="J549" s="495"/>
      <c r="K549" s="95"/>
      <c r="L549" s="95"/>
      <c r="M549" s="95"/>
      <c r="N549" s="495"/>
      <c r="O549" s="95"/>
    </row>
    <row r="550" spans="6:15" hidden="1">
      <c r="F550" s="194" t="s">
        <v>49</v>
      </c>
      <c r="I550" s="95">
        <f>+I536-I540+I545</f>
        <v>0</v>
      </c>
      <c r="J550" s="495"/>
      <c r="K550" s="95"/>
      <c r="L550" s="95">
        <f>+L536-L540+L545</f>
        <v>0</v>
      </c>
      <c r="M550" s="95">
        <f>+M536-M540+M545</f>
        <v>0</v>
      </c>
      <c r="N550" s="495"/>
      <c r="O550" s="95"/>
    </row>
    <row r="551" spans="6:15" hidden="1">
      <c r="F551" s="194" t="s">
        <v>593</v>
      </c>
      <c r="I551" s="95">
        <f>+'H. Summary'!F84</f>
        <v>0</v>
      </c>
      <c r="J551" s="495"/>
      <c r="K551" s="95"/>
      <c r="L551" s="95">
        <f>+'H. Summary'!H84</f>
        <v>0</v>
      </c>
      <c r="M551" s="95">
        <f>+'H. Summary'!I84</f>
        <v>0</v>
      </c>
      <c r="N551" s="495"/>
      <c r="O551" s="95"/>
    </row>
    <row r="552" spans="6:15" hidden="1">
      <c r="F552" s="194" t="s">
        <v>594</v>
      </c>
      <c r="I552" s="648">
        <f>+I550-I551</f>
        <v>0</v>
      </c>
      <c r="J552" s="495"/>
      <c r="K552" s="95"/>
      <c r="L552" s="648">
        <f>+L550-L551</f>
        <v>0</v>
      </c>
      <c r="M552" s="648">
        <f>+M550-M551</f>
        <v>0</v>
      </c>
      <c r="N552" s="495"/>
      <c r="O552" s="95"/>
    </row>
    <row r="553" spans="6:15" hidden="1">
      <c r="I553" s="95"/>
      <c r="J553" s="495"/>
      <c r="K553" s="95"/>
      <c r="L553" s="95"/>
      <c r="M553" s="95"/>
      <c r="N553" s="495"/>
      <c r="O553" s="95"/>
    </row>
    <row r="554" spans="6:15">
      <c r="I554" s="95"/>
      <c r="J554" s="495"/>
      <c r="K554" s="95"/>
      <c r="L554" s="95"/>
      <c r="M554" s="95"/>
      <c r="N554" s="495"/>
      <c r="O554" s="95"/>
    </row>
    <row r="555" spans="6:15">
      <c r="I555" s="95"/>
      <c r="J555" s="495"/>
      <c r="K555" s="95"/>
      <c r="L555" s="95"/>
      <c r="M555" s="95"/>
      <c r="N555" s="495"/>
      <c r="O555" s="95"/>
    </row>
    <row r="556" spans="6:15">
      <c r="I556" s="95"/>
      <c r="J556" s="495"/>
      <c r="K556" s="95"/>
      <c r="L556" s="95"/>
      <c r="M556" s="95"/>
      <c r="N556" s="495"/>
      <c r="O556" s="95"/>
    </row>
    <row r="557" spans="6:15">
      <c r="I557" s="95"/>
      <c r="J557" s="495"/>
      <c r="K557" s="95"/>
      <c r="L557" s="95"/>
      <c r="M557" s="95"/>
      <c r="N557" s="495"/>
      <c r="O557" s="95"/>
    </row>
    <row r="558" spans="6:15">
      <c r="I558" s="95"/>
      <c r="J558" s="495"/>
      <c r="K558" s="95"/>
      <c r="L558" s="95"/>
      <c r="M558" s="95"/>
      <c r="N558" s="495"/>
      <c r="O558" s="95"/>
    </row>
    <row r="559" spans="6:15">
      <c r="I559" s="95"/>
      <c r="J559" s="495"/>
      <c r="K559" s="95"/>
      <c r="L559" s="95"/>
      <c r="M559" s="95"/>
      <c r="N559" s="495"/>
      <c r="O559" s="95"/>
    </row>
    <row r="560" spans="6:15">
      <c r="I560" s="95"/>
      <c r="J560" s="495"/>
      <c r="K560" s="95"/>
      <c r="L560" s="95"/>
      <c r="M560" s="95"/>
      <c r="N560" s="495"/>
      <c r="O560" s="95"/>
    </row>
    <row r="561" spans="9:15">
      <c r="I561" s="95"/>
      <c r="J561" s="495"/>
      <c r="K561" s="95"/>
      <c r="L561" s="95"/>
      <c r="M561" s="95"/>
      <c r="N561" s="495"/>
      <c r="O561" s="95"/>
    </row>
    <row r="562" spans="9:15">
      <c r="I562" s="95"/>
      <c r="J562" s="495"/>
      <c r="K562" s="95"/>
      <c r="L562" s="95"/>
      <c r="M562" s="95"/>
      <c r="N562" s="495"/>
      <c r="O562" s="95"/>
    </row>
    <row r="563" spans="9:15">
      <c r="I563" s="95"/>
      <c r="J563" s="495"/>
      <c r="K563" s="95"/>
      <c r="L563" s="95"/>
      <c r="M563" s="95"/>
      <c r="N563" s="495"/>
      <c r="O563" s="95"/>
    </row>
    <row r="564" spans="9:15">
      <c r="I564" s="95"/>
      <c r="J564" s="495"/>
      <c r="K564" s="95"/>
      <c r="L564" s="95"/>
      <c r="M564" s="95"/>
      <c r="N564" s="495"/>
      <c r="O564" s="95"/>
    </row>
    <row r="565" spans="9:15">
      <c r="I565" s="95"/>
      <c r="J565" s="495"/>
      <c r="K565" s="95"/>
      <c r="L565" s="95"/>
      <c r="M565" s="95"/>
      <c r="N565" s="495"/>
      <c r="O565" s="95"/>
    </row>
    <row r="566" spans="9:15">
      <c r="I566" s="95"/>
      <c r="J566" s="495"/>
      <c r="K566" s="95"/>
      <c r="L566" s="95"/>
      <c r="M566" s="95"/>
      <c r="N566" s="495"/>
      <c r="O566" s="95"/>
    </row>
    <row r="567" spans="9:15">
      <c r="I567" s="95"/>
      <c r="J567" s="495"/>
      <c r="K567" s="95"/>
      <c r="L567" s="95"/>
      <c r="M567" s="95"/>
      <c r="N567" s="495"/>
      <c r="O567" s="95"/>
    </row>
    <row r="568" spans="9:15">
      <c r="I568" s="95"/>
      <c r="J568" s="495"/>
      <c r="K568" s="95"/>
      <c r="L568" s="95"/>
      <c r="M568" s="95"/>
      <c r="N568" s="495"/>
      <c r="O568" s="95"/>
    </row>
    <row r="569" spans="9:15">
      <c r="I569" s="95"/>
      <c r="J569" s="495"/>
      <c r="K569" s="95"/>
      <c r="L569" s="95"/>
      <c r="M569" s="95"/>
      <c r="N569" s="495"/>
      <c r="O569" s="95"/>
    </row>
    <row r="570" spans="9:15">
      <c r="I570" s="95"/>
      <c r="J570" s="495"/>
      <c r="K570" s="95"/>
      <c r="L570" s="95"/>
      <c r="M570" s="95"/>
      <c r="N570" s="495"/>
      <c r="O570" s="95"/>
    </row>
    <row r="571" spans="9:15">
      <c r="I571" s="95"/>
      <c r="J571" s="495"/>
      <c r="K571" s="95"/>
      <c r="L571" s="95"/>
      <c r="M571" s="95"/>
      <c r="N571" s="495"/>
      <c r="O571" s="95"/>
    </row>
    <row r="572" spans="9:15">
      <c r="I572" s="95"/>
      <c r="J572" s="495"/>
      <c r="K572" s="95"/>
      <c r="L572" s="95"/>
      <c r="M572" s="95"/>
      <c r="N572" s="495"/>
      <c r="O572" s="95"/>
    </row>
    <row r="573" spans="9:15">
      <c r="I573" s="95"/>
      <c r="J573" s="495"/>
      <c r="K573" s="95"/>
      <c r="L573" s="95"/>
      <c r="M573" s="95"/>
      <c r="N573" s="495"/>
      <c r="O573" s="95"/>
    </row>
    <row r="574" spans="9:15">
      <c r="I574" s="95"/>
      <c r="J574" s="495"/>
      <c r="K574" s="95"/>
      <c r="L574" s="95"/>
      <c r="M574" s="95"/>
      <c r="N574" s="495"/>
      <c r="O574" s="95"/>
    </row>
    <row r="575" spans="9:15">
      <c r="I575" s="95"/>
      <c r="J575" s="495"/>
      <c r="K575" s="95"/>
      <c r="L575" s="95"/>
      <c r="M575" s="95"/>
      <c r="N575" s="495"/>
      <c r="O575" s="95"/>
    </row>
    <row r="576" spans="9:15">
      <c r="I576" s="95"/>
      <c r="J576" s="495"/>
      <c r="K576" s="95"/>
      <c r="L576" s="95"/>
      <c r="M576" s="95"/>
      <c r="N576" s="495"/>
      <c r="O576" s="95"/>
    </row>
    <row r="577" spans="9:15">
      <c r="I577" s="95"/>
      <c r="J577" s="495"/>
      <c r="K577" s="95"/>
      <c r="L577" s="95"/>
      <c r="M577" s="95"/>
      <c r="N577" s="495"/>
      <c r="O577" s="95"/>
    </row>
    <row r="578" spans="9:15">
      <c r="I578" s="95"/>
      <c r="J578" s="495"/>
      <c r="K578" s="95"/>
      <c r="L578" s="95"/>
      <c r="M578" s="95"/>
      <c r="N578" s="495"/>
      <c r="O578" s="95"/>
    </row>
    <row r="579" spans="9:15">
      <c r="I579" s="95"/>
      <c r="J579" s="495"/>
      <c r="K579" s="95"/>
      <c r="L579" s="95"/>
      <c r="M579" s="95"/>
      <c r="N579" s="495"/>
      <c r="O579" s="95"/>
    </row>
    <row r="580" spans="9:15">
      <c r="I580" s="95"/>
      <c r="J580" s="495"/>
      <c r="K580" s="95"/>
      <c r="L580" s="95"/>
      <c r="M580" s="95"/>
      <c r="N580" s="495"/>
      <c r="O580" s="95"/>
    </row>
    <row r="581" spans="9:15">
      <c r="I581" s="95"/>
      <c r="J581" s="495"/>
      <c r="K581" s="95"/>
      <c r="L581" s="95"/>
      <c r="M581" s="95"/>
      <c r="N581" s="495"/>
      <c r="O581" s="95"/>
    </row>
    <row r="582" spans="9:15">
      <c r="I582" s="95"/>
      <c r="J582" s="495"/>
      <c r="K582" s="95"/>
      <c r="L582" s="95"/>
      <c r="M582" s="95"/>
      <c r="N582" s="495"/>
      <c r="O582" s="95"/>
    </row>
    <row r="583" spans="9:15">
      <c r="I583" s="95"/>
      <c r="J583" s="495"/>
      <c r="K583" s="95"/>
      <c r="L583" s="95"/>
      <c r="M583" s="95"/>
      <c r="N583" s="495"/>
      <c r="O583" s="95"/>
    </row>
    <row r="584" spans="9:15">
      <c r="I584" s="95"/>
      <c r="J584" s="495"/>
      <c r="K584" s="95"/>
      <c r="L584" s="95"/>
      <c r="M584" s="95"/>
      <c r="N584" s="495"/>
      <c r="O584" s="95"/>
    </row>
    <row r="585" spans="9:15">
      <c r="I585" s="95"/>
      <c r="J585" s="495"/>
      <c r="K585" s="95"/>
      <c r="L585" s="95"/>
      <c r="M585" s="95"/>
      <c r="N585" s="495"/>
      <c r="O585" s="95"/>
    </row>
    <row r="586" spans="9:15">
      <c r="I586" s="95"/>
      <c r="J586" s="495"/>
      <c r="K586" s="95"/>
      <c r="L586" s="95"/>
      <c r="M586" s="95"/>
      <c r="N586" s="495"/>
      <c r="O586" s="95"/>
    </row>
  </sheetData>
  <customSheetViews>
    <customSheetView guid="{CFBDDB60-3834-11D7-9FA8-00B0D013707D}" scale="87" colorId="22" showGridLines="0" showRuler="0">
      <pageMargins left="0.5" right="0.5" top="0.5" bottom="0.5" header="0.5" footer="0.25"/>
      <printOptions horizontalCentered="1"/>
      <pageSetup scale="82" orientation="portrait" r:id="rId1"/>
      <headerFooter alignWithMargins="0">
        <oddFooter>&amp;C&amp;P</oddFooter>
      </headerFooter>
    </customSheetView>
    <customSheetView guid="{F5C96EE0-2E1C-11D7-92C7-00B0D056AA2D}" scale="87" colorId="22" showGridLines="0" showRuler="0">
      <pageMargins left="0.5" right="0.5" top="0.5" bottom="0.5" header="0.5" footer="0.25"/>
      <printOptions horizontalCentered="1"/>
      <pageSetup scale="82" orientation="landscape" r:id="rId2"/>
      <headerFooter alignWithMargins="0">
        <oddFooter>&amp;L&amp;D&amp;C&amp;P</oddFooter>
      </headerFooter>
    </customSheetView>
  </customSheetViews>
  <mergeCells count="9">
    <mergeCell ref="B1:O1"/>
    <mergeCell ref="B2:O2"/>
    <mergeCell ref="O232:O237"/>
    <mergeCell ref="K4:M4"/>
    <mergeCell ref="O175:O185"/>
    <mergeCell ref="O216:O230"/>
    <mergeCell ref="O189:O211"/>
    <mergeCell ref="C5:G6"/>
    <mergeCell ref="O5:O6"/>
  </mergeCells>
  <phoneticPr fontId="3" type="noConversion"/>
  <hyperlinks>
    <hyperlink ref="Q462" r:id="rId3" display="https://www.scd.org/special-collections" xr:uid="{34EB87A2-9932-4E74-9229-DDE93191D553}"/>
  </hyperlinks>
  <pageMargins left="0.2" right="0.2" top="0.3" bottom="0.5" header="0.1" footer="0.1"/>
  <pageSetup scale="75" fitToHeight="12" orientation="portrait" r:id="rId4"/>
  <headerFooter alignWithMargins="0">
    <oddHeader>&amp;Rpage &amp;P of &amp;N</oddHeader>
    <oddFooter>&amp;L&amp;F, &amp;A</oddFooter>
  </headerFooter>
  <rowBreaks count="11" manualBreakCount="11">
    <brk id="66" max="14" man="1"/>
    <brk id="121" max="14" man="1"/>
    <brk id="142" max="14" man="1"/>
    <brk id="173" max="14" man="1"/>
    <brk id="237" max="14" man="1"/>
    <brk id="273" max="14" man="1"/>
    <brk id="333" max="14" man="1"/>
    <brk id="376" max="14" man="1"/>
    <brk id="404" max="14" man="1"/>
    <brk id="460" max="14" man="1"/>
    <brk id="513" max="14"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17">
    <pageSetUpPr fitToPage="1"/>
  </sheetPr>
  <dimension ref="A1:M55"/>
  <sheetViews>
    <sheetView showGridLines="0" view="pageBreakPreview" zoomScaleNormal="100" zoomScaleSheetLayoutView="100" workbookViewId="0">
      <selection activeCell="F11" sqref="F11"/>
    </sheetView>
  </sheetViews>
  <sheetFormatPr defaultColWidth="11.6640625" defaultRowHeight="13.2"/>
  <cols>
    <col min="1" max="1" width="1.6640625" customWidth="1"/>
    <col min="2" max="2" width="9.6640625" customWidth="1"/>
    <col min="3" max="3" width="3.6640625" customWidth="1"/>
    <col min="4" max="4" width="27.6640625" customWidth="1"/>
    <col min="5" max="5" width="1.6640625" customWidth="1"/>
    <col min="6" max="6" width="20.33203125" customWidth="1"/>
    <col min="7" max="7" width="16.109375" customWidth="1"/>
    <col min="8" max="8" width="16.6640625" customWidth="1"/>
    <col min="9" max="9" width="15.6640625" customWidth="1"/>
    <col min="10" max="10" width="17.6640625" customWidth="1"/>
    <col min="11" max="11" width="19.21875" customWidth="1"/>
    <col min="12" max="12" width="17.5546875" customWidth="1"/>
    <col min="13" max="13" width="1.6640625" customWidth="1"/>
  </cols>
  <sheetData>
    <row r="1" spans="1:13" s="211" customFormat="1" ht="9" customHeight="1">
      <c r="A1" s="204"/>
      <c r="B1" s="209"/>
      <c r="C1" s="204"/>
      <c r="D1" s="204"/>
      <c r="E1" s="204"/>
      <c r="F1" s="210"/>
      <c r="G1" s="210"/>
      <c r="H1" s="210"/>
      <c r="I1" s="210"/>
      <c r="J1" s="210"/>
      <c r="K1" s="210"/>
      <c r="L1" s="204"/>
      <c r="M1" s="204"/>
    </row>
    <row r="2" spans="1:13" s="211" customFormat="1" ht="18" customHeight="1">
      <c r="A2" s="204"/>
      <c r="B2" s="215" t="str">
        <f>+'A. Instructions'!B6</f>
        <v>Parish Name, City</v>
      </c>
      <c r="C2" s="212"/>
      <c r="D2" s="212"/>
      <c r="F2" s="212"/>
      <c r="G2" s="212"/>
      <c r="H2" s="212"/>
      <c r="I2" s="212"/>
      <c r="J2" s="212"/>
      <c r="L2" s="222" t="s">
        <v>93</v>
      </c>
      <c r="M2" s="204"/>
    </row>
    <row r="3" spans="1:13" s="211" customFormat="1" ht="18" customHeight="1">
      <c r="A3" s="204"/>
      <c r="B3" s="215" t="s">
        <v>356</v>
      </c>
      <c r="D3" s="216"/>
      <c r="E3" s="216"/>
      <c r="F3" s="210"/>
      <c r="G3" s="210"/>
      <c r="H3" s="210"/>
      <c r="I3" s="210"/>
      <c r="J3" s="210"/>
      <c r="K3" s="210"/>
      <c r="L3" s="213" t="str">
        <f>+'B. Trial Balance'!O4</f>
        <v>2026-27</v>
      </c>
      <c r="M3" s="204"/>
    </row>
    <row r="4" spans="1:13" ht="16.5" customHeight="1">
      <c r="A4" s="1"/>
      <c r="B4" s="577" t="s">
        <v>592</v>
      </c>
      <c r="C4" s="25"/>
      <c r="D4" s="12"/>
      <c r="E4" s="12"/>
      <c r="F4" s="745" t="s">
        <v>97</v>
      </c>
      <c r="G4" s="745"/>
      <c r="H4" s="745"/>
      <c r="I4" s="745"/>
      <c r="J4" s="745"/>
      <c r="K4" s="745"/>
      <c r="L4" s="745"/>
      <c r="M4" s="745"/>
    </row>
    <row r="5" spans="1:13" ht="24.6" customHeight="1">
      <c r="A5" s="1"/>
      <c r="B5" s="26"/>
      <c r="C5" s="32"/>
      <c r="D5" s="32"/>
      <c r="E5" s="32"/>
      <c r="F5" s="744" t="s">
        <v>386</v>
      </c>
      <c r="G5" s="731"/>
      <c r="H5" s="731"/>
      <c r="I5" s="731"/>
      <c r="J5" s="731"/>
      <c r="K5" s="731"/>
      <c r="L5" s="731"/>
      <c r="M5" s="1"/>
    </row>
    <row r="6" spans="1:13" s="134" customFormat="1" ht="62.4" customHeight="1">
      <c r="A6" s="131"/>
      <c r="B6" s="131"/>
      <c r="C6" s="131"/>
      <c r="D6" s="131"/>
      <c r="E6" s="132"/>
      <c r="F6" s="133" t="s">
        <v>113</v>
      </c>
      <c r="G6" s="133" t="s">
        <v>91</v>
      </c>
      <c r="H6" s="533" t="s">
        <v>568</v>
      </c>
      <c r="I6" s="421" t="s">
        <v>569</v>
      </c>
      <c r="J6" s="421" t="s">
        <v>416</v>
      </c>
      <c r="K6" s="421" t="s">
        <v>567</v>
      </c>
      <c r="L6" s="138" t="s">
        <v>386</v>
      </c>
      <c r="M6" s="131"/>
    </row>
    <row r="7" spans="1:13" s="134" customFormat="1" ht="15.6" customHeight="1">
      <c r="A7" s="131"/>
      <c r="B7" s="131"/>
      <c r="C7" s="131"/>
      <c r="D7" s="131"/>
      <c r="E7" s="132"/>
      <c r="F7" s="139"/>
      <c r="G7" s="139"/>
      <c r="H7" s="535"/>
      <c r="I7" s="536"/>
      <c r="J7" s="536"/>
      <c r="K7" s="536"/>
      <c r="L7" s="537"/>
      <c r="M7" s="131"/>
    </row>
    <row r="8" spans="1:13" ht="17.399999999999999">
      <c r="A8" s="1"/>
      <c r="B8" s="34">
        <v>601.1</v>
      </c>
      <c r="C8" s="25" t="s">
        <v>58</v>
      </c>
      <c r="D8" s="25"/>
      <c r="E8" s="12"/>
      <c r="F8" s="30"/>
      <c r="G8" s="30"/>
      <c r="H8" s="425">
        <f>+'A. Instructions'!D49</f>
        <v>3600</v>
      </c>
      <c r="I8" s="426">
        <f>+'A. Instructions'!D51</f>
        <v>600</v>
      </c>
      <c r="J8" s="422">
        <v>-2400</v>
      </c>
      <c r="K8" s="422">
        <f>-'A. Instructions'!D57</f>
        <v>-7080</v>
      </c>
      <c r="L8" s="279"/>
      <c r="M8" s="1"/>
    </row>
    <row r="9" spans="1:13" s="106" customFormat="1">
      <c r="A9" s="108"/>
      <c r="B9" s="570"/>
      <c r="C9" s="107"/>
      <c r="D9" s="107"/>
      <c r="E9" s="107"/>
      <c r="F9" s="107"/>
      <c r="G9" s="571"/>
      <c r="H9" s="279"/>
      <c r="I9" s="279"/>
      <c r="J9" s="279"/>
      <c r="K9" s="459"/>
      <c r="L9" s="279"/>
      <c r="M9" s="108"/>
    </row>
    <row r="10" spans="1:13" hidden="1">
      <c r="A10" s="1"/>
      <c r="B10" s="6"/>
      <c r="C10" s="6"/>
      <c r="D10" s="6"/>
      <c r="E10" s="6"/>
      <c r="F10" s="6"/>
      <c r="G10" s="30"/>
      <c r="H10" s="279"/>
      <c r="I10" s="279"/>
      <c r="J10" s="279"/>
      <c r="K10" s="459"/>
      <c r="L10" s="279"/>
      <c r="M10" s="1"/>
    </row>
    <row r="11" spans="1:13">
      <c r="A11" s="1"/>
      <c r="B11" s="29">
        <f>'B. Trial Balance'!E176</f>
        <v>601.11</v>
      </c>
      <c r="C11" s="9" t="s">
        <v>61</v>
      </c>
      <c r="D11" s="6"/>
      <c r="E11" s="6"/>
      <c r="F11" s="56"/>
      <c r="G11" s="101"/>
      <c r="H11" s="100"/>
      <c r="I11" s="100"/>
      <c r="J11" s="460"/>
      <c r="K11" s="277"/>
      <c r="L11" s="89">
        <f>(SUM(G11:K11))</f>
        <v>0</v>
      </c>
      <c r="M11" s="1"/>
    </row>
    <row r="12" spans="1:13">
      <c r="A12" s="1"/>
      <c r="B12" s="29">
        <f>'B. Trial Balance'!E176</f>
        <v>601.11</v>
      </c>
      <c r="C12" s="9" t="s">
        <v>61</v>
      </c>
      <c r="D12" s="6"/>
      <c r="E12" s="6"/>
      <c r="F12" s="57"/>
      <c r="G12" s="101"/>
      <c r="H12" s="100"/>
      <c r="I12" s="100"/>
      <c r="J12" s="460"/>
      <c r="K12" s="277"/>
      <c r="L12" s="89">
        <f t="shared" ref="L12:L20" si="0">(SUM(G12:K12))</f>
        <v>0</v>
      </c>
      <c r="M12" s="1"/>
    </row>
    <row r="13" spans="1:13">
      <c r="A13" s="1"/>
      <c r="B13" s="29">
        <f>'B. Trial Balance'!E177</f>
        <v>601.12</v>
      </c>
      <c r="C13" s="9" t="s">
        <v>172</v>
      </c>
      <c r="D13" s="6"/>
      <c r="E13" s="6"/>
      <c r="F13" s="57"/>
      <c r="G13" s="101"/>
      <c r="H13" s="100"/>
      <c r="I13" s="100"/>
      <c r="J13" s="460"/>
      <c r="K13" s="277"/>
      <c r="L13" s="89">
        <f t="shared" si="0"/>
        <v>0</v>
      </c>
      <c r="M13" s="1"/>
    </row>
    <row r="14" spans="1:13">
      <c r="A14" s="1"/>
      <c r="B14" s="29">
        <f>'B. Trial Balance'!E177</f>
        <v>601.12</v>
      </c>
      <c r="C14" s="9" t="s">
        <v>172</v>
      </c>
      <c r="D14" s="6"/>
      <c r="E14" s="6"/>
      <c r="F14" s="57"/>
      <c r="G14" s="101"/>
      <c r="H14" s="100"/>
      <c r="I14" s="100"/>
      <c r="J14" s="460"/>
      <c r="K14" s="277"/>
      <c r="L14" s="89">
        <f t="shared" si="0"/>
        <v>0</v>
      </c>
      <c r="M14" s="1"/>
    </row>
    <row r="15" spans="1:13">
      <c r="A15" s="1"/>
      <c r="B15" s="29">
        <f>'B. Trial Balance'!E177</f>
        <v>601.12</v>
      </c>
      <c r="C15" s="9" t="s">
        <v>172</v>
      </c>
      <c r="D15" s="6"/>
      <c r="E15" s="6"/>
      <c r="F15" s="57"/>
      <c r="G15" s="101"/>
      <c r="H15" s="100"/>
      <c r="I15" s="100"/>
      <c r="J15" s="460"/>
      <c r="K15" s="277"/>
      <c r="L15" s="89">
        <f t="shared" si="0"/>
        <v>0</v>
      </c>
      <c r="M15" s="1"/>
    </row>
    <row r="16" spans="1:13">
      <c r="A16" s="1"/>
      <c r="B16" s="29">
        <f>'B. Trial Balance'!E178</f>
        <v>601.13</v>
      </c>
      <c r="C16" s="9" t="s">
        <v>173</v>
      </c>
      <c r="D16" s="6"/>
      <c r="E16" s="6"/>
      <c r="F16" s="276"/>
      <c r="G16" s="101"/>
      <c r="H16" s="100"/>
      <c r="I16" s="100"/>
      <c r="J16" s="460"/>
      <c r="K16" s="277"/>
      <c r="L16" s="89">
        <f t="shared" si="0"/>
        <v>0</v>
      </c>
      <c r="M16" s="1"/>
    </row>
    <row r="17" spans="1:13">
      <c r="A17" s="1"/>
      <c r="B17" s="29">
        <f>'B. Trial Balance'!E178</f>
        <v>601.13</v>
      </c>
      <c r="C17" s="9" t="s">
        <v>173</v>
      </c>
      <c r="D17" s="6"/>
      <c r="E17" s="6"/>
      <c r="F17" s="276"/>
      <c r="G17" s="101"/>
      <c r="H17" s="100"/>
      <c r="I17" s="100"/>
      <c r="J17" s="460"/>
      <c r="K17" s="277"/>
      <c r="L17" s="89">
        <f>(SUM(G17:K17))</f>
        <v>0</v>
      </c>
      <c r="M17" s="1"/>
    </row>
    <row r="18" spans="1:13">
      <c r="A18" s="1"/>
      <c r="B18" s="29">
        <f>'B. Trial Balance'!E179</f>
        <v>601.14</v>
      </c>
      <c r="C18" s="9" t="s">
        <v>65</v>
      </c>
      <c r="D18" s="6"/>
      <c r="E18" s="6"/>
      <c r="F18" s="278" t="s">
        <v>90</v>
      </c>
      <c r="G18" s="101"/>
      <c r="H18" s="100"/>
      <c r="I18" s="100"/>
      <c r="J18" s="460"/>
      <c r="K18" s="277"/>
      <c r="L18" s="89">
        <f t="shared" si="0"/>
        <v>0</v>
      </c>
      <c r="M18" s="1"/>
    </row>
    <row r="19" spans="1:13">
      <c r="A19" s="1"/>
      <c r="B19" s="29">
        <f>'B. Trial Balance'!E183</f>
        <v>601.16</v>
      </c>
      <c r="C19" s="9"/>
      <c r="D19" s="6"/>
      <c r="E19" s="6"/>
      <c r="F19" s="278"/>
      <c r="G19" s="101"/>
      <c r="H19" s="100"/>
      <c r="I19" s="100"/>
      <c r="J19" s="460"/>
      <c r="K19" s="277"/>
      <c r="L19" s="89">
        <f t="shared" si="0"/>
        <v>0</v>
      </c>
      <c r="M19" s="1"/>
    </row>
    <row r="20" spans="1:13">
      <c r="A20" s="1"/>
      <c r="B20" s="29">
        <f>'B. Trial Balance'!E184</f>
        <v>601.19000000000005</v>
      </c>
      <c r="C20" s="9" t="s">
        <v>112</v>
      </c>
      <c r="D20" s="6"/>
      <c r="E20" s="6"/>
      <c r="F20" s="278"/>
      <c r="G20" s="101"/>
      <c r="H20" s="100"/>
      <c r="I20" s="100"/>
      <c r="J20" s="460"/>
      <c r="K20" s="277"/>
      <c r="L20" s="89">
        <f t="shared" si="0"/>
        <v>0</v>
      </c>
      <c r="M20" s="1"/>
    </row>
    <row r="21" spans="1:13">
      <c r="A21" s="1"/>
      <c r="B21" s="26"/>
      <c r="C21" s="6"/>
      <c r="D21" s="6"/>
      <c r="E21" s="6"/>
      <c r="F21" s="275"/>
      <c r="G21" s="272"/>
      <c r="H21" s="273"/>
      <c r="I21" s="273"/>
      <c r="J21" s="273"/>
      <c r="K21" s="273"/>
      <c r="L21" s="274"/>
      <c r="M21" s="1"/>
    </row>
    <row r="22" spans="1:13" s="112" customFormat="1" ht="15.6" thickBot="1">
      <c r="A22" s="1"/>
      <c r="B22" s="26"/>
      <c r="C22" s="6"/>
      <c r="D22" s="6"/>
      <c r="E22" s="6"/>
      <c r="F22" s="275"/>
      <c r="G22" s="272"/>
      <c r="H22" s="273"/>
      <c r="I22" s="273"/>
      <c r="J22" s="273"/>
      <c r="K22" s="273"/>
      <c r="L22" s="274"/>
      <c r="M22" s="111"/>
    </row>
    <row r="23" spans="1:13" ht="19.2" customHeight="1" thickBot="1">
      <c r="A23" s="111"/>
      <c r="B23" s="280">
        <v>601.1</v>
      </c>
      <c r="C23" s="281" t="s">
        <v>347</v>
      </c>
      <c r="D23" s="281"/>
      <c r="E23" s="282"/>
      <c r="F23" s="283"/>
      <c r="G23" s="284"/>
      <c r="H23" s="284"/>
      <c r="I23" s="284"/>
      <c r="J23" s="284"/>
      <c r="K23" s="114"/>
      <c r="L23" s="349">
        <f>SUM(L9:L20)</f>
        <v>0</v>
      </c>
      <c r="M23" s="1"/>
    </row>
    <row r="24" spans="1:13" ht="7.2" customHeight="1">
      <c r="A24" s="111"/>
      <c r="B24" s="173"/>
      <c r="C24" s="37"/>
      <c r="D24" s="37"/>
      <c r="E24" s="37"/>
      <c r="F24" s="286"/>
      <c r="G24" s="284"/>
      <c r="H24" s="284"/>
      <c r="I24" s="284"/>
      <c r="J24" s="284"/>
      <c r="K24" s="114"/>
      <c r="L24" s="534"/>
      <c r="M24" s="1"/>
    </row>
    <row r="25" spans="1:13" s="204" customFormat="1">
      <c r="C25" s="628" t="s">
        <v>58</v>
      </c>
      <c r="E25" s="629"/>
      <c r="F25" s="214"/>
      <c r="G25" s="214"/>
    </row>
    <row r="26" spans="1:13" s="323" customFormat="1" ht="22.2" customHeight="1">
      <c r="D26" s="742" t="s">
        <v>615</v>
      </c>
      <c r="E26" s="743"/>
      <c r="F26" s="743"/>
      <c r="G26" s="743"/>
      <c r="H26" s="743"/>
      <c r="I26" s="743"/>
      <c r="J26" s="743"/>
      <c r="K26" s="743"/>
      <c r="L26" s="743"/>
    </row>
    <row r="27" spans="1:13" s="204" customFormat="1">
      <c r="C27" s="628" t="s">
        <v>415</v>
      </c>
      <c r="E27" s="629"/>
      <c r="F27" s="214"/>
      <c r="G27" s="214"/>
    </row>
    <row r="28" spans="1:13" s="323" customFormat="1" ht="87.6" customHeight="1">
      <c r="D28" s="742" t="s">
        <v>590</v>
      </c>
      <c r="E28" s="743"/>
      <c r="F28" s="743"/>
      <c r="G28" s="743"/>
      <c r="H28" s="743"/>
      <c r="I28" s="743"/>
      <c r="J28" s="743"/>
      <c r="K28" s="743"/>
      <c r="L28" s="743"/>
    </row>
    <row r="29" spans="1:13" s="323" customFormat="1" ht="15">
      <c r="D29" s="630"/>
      <c r="E29" s="336"/>
      <c r="F29" s="336"/>
      <c r="G29" s="336"/>
    </row>
    <row r="30" spans="1:13" s="204" customFormat="1">
      <c r="C30" s="628" t="s">
        <v>570</v>
      </c>
      <c r="E30" s="629"/>
      <c r="F30" s="740"/>
      <c r="G30" s="741"/>
    </row>
    <row r="31" spans="1:13" s="323" customFormat="1" ht="32.4" customHeight="1">
      <c r="D31" s="742" t="s">
        <v>591</v>
      </c>
      <c r="E31" s="743"/>
      <c r="F31" s="743"/>
      <c r="G31" s="743"/>
      <c r="H31" s="743"/>
      <c r="I31" s="743"/>
      <c r="J31" s="743"/>
      <c r="K31" s="743"/>
      <c r="L31" s="743"/>
    </row>
    <row r="32" spans="1:13" ht="19.2" customHeight="1">
      <c r="A32" s="111"/>
      <c r="B32" s="173"/>
      <c r="C32" s="37"/>
      <c r="D32" s="37"/>
      <c r="E32" s="37"/>
      <c r="F32" s="286"/>
      <c r="G32" s="284"/>
      <c r="H32" s="284"/>
      <c r="I32" s="284"/>
      <c r="J32" s="284"/>
      <c r="K32" s="114"/>
      <c r="L32" s="534"/>
      <c r="M32" s="1"/>
    </row>
    <row r="33" spans="1:13" s="134" customFormat="1" ht="25.8" customHeight="1">
      <c r="A33" s="194"/>
      <c r="B33" s="344">
        <v>601.20000000000005</v>
      </c>
      <c r="C33" s="345" t="s">
        <v>29</v>
      </c>
      <c r="D33" s="345"/>
      <c r="E33" s="194"/>
      <c r="F33" s="574" t="s">
        <v>262</v>
      </c>
      <c r="G33" s="346"/>
      <c r="H33" s="347"/>
      <c r="I33" s="347"/>
      <c r="J33" s="347"/>
      <c r="K33" s="347"/>
      <c r="L33" s="348"/>
      <c r="M33" s="131"/>
    </row>
    <row r="34" spans="1:13">
      <c r="A34" s="131"/>
      <c r="B34" s="131"/>
      <c r="C34" s="131"/>
      <c r="D34" s="131"/>
      <c r="E34" s="163"/>
      <c r="F34" s="164" t="s">
        <v>113</v>
      </c>
      <c r="G34" s="575" t="s">
        <v>89</v>
      </c>
      <c r="H34" s="134"/>
      <c r="I34" s="572"/>
      <c r="J34" s="572"/>
      <c r="K34" s="165"/>
      <c r="L34" s="575" t="s">
        <v>28</v>
      </c>
      <c r="M34" s="1"/>
    </row>
    <row r="35" spans="1:13">
      <c r="A35" s="1"/>
      <c r="I35" s="573"/>
      <c r="J35" s="573"/>
      <c r="K35" s="165"/>
      <c r="L35" s="271"/>
      <c r="M35" s="1"/>
    </row>
    <row r="36" spans="1:13">
      <c r="A36" s="1"/>
      <c r="B36" s="29">
        <f>'B. Trial Balance'!D187</f>
        <v>601.20000000000005</v>
      </c>
      <c r="C36" s="19" t="s">
        <v>176</v>
      </c>
      <c r="D36" s="6"/>
      <c r="E36" s="6"/>
      <c r="F36" s="276"/>
      <c r="G36" s="277"/>
      <c r="I36" s="93"/>
      <c r="J36" s="93"/>
      <c r="K36" s="165"/>
      <c r="L36" s="89">
        <f>G36</f>
        <v>0</v>
      </c>
      <c r="M36" s="1"/>
    </row>
    <row r="37" spans="1:13">
      <c r="A37" s="1"/>
      <c r="B37" s="29">
        <f>'B. Trial Balance'!D187</f>
        <v>601.20000000000005</v>
      </c>
      <c r="C37" s="19" t="s">
        <v>176</v>
      </c>
      <c r="D37" s="6"/>
      <c r="E37" s="6"/>
      <c r="F37" s="276"/>
      <c r="G37" s="277"/>
      <c r="I37" s="93"/>
      <c r="J37" s="93"/>
      <c r="K37" s="165"/>
      <c r="L37" s="89">
        <f>G37</f>
        <v>0</v>
      </c>
      <c r="M37" s="1"/>
    </row>
    <row r="38" spans="1:13">
      <c r="A38" s="1"/>
      <c r="B38" s="29">
        <f>'B. Trial Balance'!D187</f>
        <v>601.20000000000005</v>
      </c>
      <c r="C38" s="19" t="s">
        <v>176</v>
      </c>
      <c r="D38" s="6"/>
      <c r="E38" s="6"/>
      <c r="F38" s="276"/>
      <c r="G38" s="277"/>
      <c r="I38" s="93"/>
      <c r="J38" s="93"/>
      <c r="K38" s="165"/>
      <c r="L38" s="89">
        <f>G38</f>
        <v>0</v>
      </c>
      <c r="M38" s="1"/>
    </row>
    <row r="39" spans="1:13" s="112" customFormat="1" ht="15.6" thickBot="1">
      <c r="A39" s="1"/>
      <c r="B39" s="29"/>
      <c r="C39" s="6"/>
      <c r="D39" s="6"/>
      <c r="E39" s="6"/>
      <c r="F39" s="73"/>
      <c r="G39" s="104"/>
      <c r="H39"/>
      <c r="I39" s="93"/>
      <c r="J39" s="93"/>
      <c r="K39" s="165"/>
      <c r="L39" s="90"/>
      <c r="M39" s="111"/>
    </row>
    <row r="40" spans="1:13" ht="19.8" customHeight="1" thickBot="1">
      <c r="A40" s="111"/>
      <c r="B40" s="280">
        <v>601.20000000000005</v>
      </c>
      <c r="C40" s="281" t="s">
        <v>30</v>
      </c>
      <c r="D40" s="281"/>
      <c r="E40" s="281"/>
      <c r="F40" s="283"/>
      <c r="G40" s="284"/>
      <c r="H40" s="112"/>
      <c r="I40" s="284"/>
      <c r="J40" s="284"/>
      <c r="K40" s="285"/>
      <c r="L40" s="350">
        <f>SUM(L36:L39)</f>
        <v>0</v>
      </c>
      <c r="M40" s="1"/>
    </row>
    <row r="41" spans="1:13">
      <c r="A41" s="1"/>
      <c r="B41" s="1"/>
      <c r="C41" s="1"/>
      <c r="D41" s="1"/>
      <c r="E41" s="1"/>
      <c r="F41" s="1"/>
      <c r="G41" s="1"/>
      <c r="H41" s="1"/>
      <c r="I41" s="1"/>
      <c r="J41" s="1"/>
      <c r="K41" s="165"/>
      <c r="L41" s="1"/>
      <c r="M41" s="1"/>
    </row>
    <row r="42" spans="1:13">
      <c r="A42" s="1"/>
      <c r="B42" s="1"/>
      <c r="C42" s="1"/>
      <c r="D42" s="1"/>
      <c r="E42" s="1"/>
      <c r="F42" s="1"/>
      <c r="G42" s="1"/>
      <c r="H42" s="1"/>
      <c r="I42" s="1"/>
      <c r="J42" s="1"/>
      <c r="K42" s="165"/>
      <c r="L42" s="1"/>
      <c r="M42" s="1"/>
    </row>
    <row r="43" spans="1:13" ht="9" customHeight="1">
      <c r="A43" s="1"/>
      <c r="B43" s="1"/>
      <c r="C43" s="1"/>
      <c r="D43" s="1"/>
      <c r="E43" s="1"/>
      <c r="F43" s="1"/>
      <c r="G43" s="1"/>
      <c r="H43" s="1"/>
      <c r="I43" s="1"/>
      <c r="J43" s="1"/>
      <c r="K43" s="1"/>
      <c r="L43" s="1"/>
      <c r="M43" s="1"/>
    </row>
    <row r="44" spans="1:13">
      <c r="A44" s="1"/>
      <c r="B44" s="1"/>
      <c r="C44" s="1"/>
      <c r="D44" s="1"/>
      <c r="E44" s="1"/>
      <c r="F44" s="1"/>
      <c r="G44" s="1"/>
      <c r="H44" s="1"/>
      <c r="I44" s="1"/>
      <c r="J44" s="1"/>
      <c r="K44" s="1"/>
      <c r="L44" s="1"/>
    </row>
    <row r="45" spans="1:13" s="111" customFormat="1" ht="15"/>
    <row r="46" spans="1:13" s="111" customFormat="1" ht="15"/>
    <row r="47" spans="1:13" s="111" customFormat="1" ht="15"/>
    <row r="53" spans="4:7" s="111" customFormat="1" ht="15">
      <c r="D53" s="381"/>
      <c r="E53" s="381"/>
      <c r="F53" s="381"/>
      <c r="G53" s="381"/>
    </row>
    <row r="54" spans="4:7" s="111" customFormat="1" ht="15"/>
    <row r="55" spans="4:7" s="111" customFormat="1" ht="15"/>
  </sheetData>
  <customSheetViews>
    <customSheetView guid="{CFBDDB60-3834-11D7-9FA8-00B0D013707D}" scale="87" colorId="22" showGridLines="0" fitToPage="1" showRuler="0">
      <pageMargins left="0.5" right="0.5" top="0.5" bottom="0.5" header="0.5" footer="0.25"/>
      <printOptions horizontalCentered="1"/>
      <pageSetup orientation="landscape" r:id="rId1"/>
      <headerFooter alignWithMargins="0">
        <oddFooter>&amp;C&amp;P</oddFooter>
      </headerFooter>
    </customSheetView>
    <customSheetView guid="{F5C96EE0-2E1C-11D7-92C7-00B0D056AA2D}" scale="87" colorId="22" showGridLines="0" fitToPage="1" showRuler="0">
      <pageMargins left="0.5" right="0.5" top="0.5" bottom="0.5" header="0.5" footer="0.25"/>
      <printOptions horizontalCentered="1"/>
      <pageSetup orientation="landscape" r:id="rId2"/>
      <headerFooter alignWithMargins="0">
        <oddFooter>&amp;L&amp;D&amp;C&amp;P</oddFooter>
      </headerFooter>
    </customSheetView>
  </customSheetViews>
  <mergeCells count="6">
    <mergeCell ref="F30:G30"/>
    <mergeCell ref="D28:L28"/>
    <mergeCell ref="D31:L31"/>
    <mergeCell ref="F5:L5"/>
    <mergeCell ref="F4:M4"/>
    <mergeCell ref="D26:L26"/>
  </mergeCells>
  <phoneticPr fontId="3" type="noConversion"/>
  <dataValidations disablePrompts="1" count="1">
    <dataValidation type="list" showInputMessage="1" showErrorMessage="1" sqref="F30" xr:uid="{0D5E97A0-C65B-4612-A3C6-0DFA59432210}">
      <formula1>$D$102:$D$103</formula1>
    </dataValidation>
  </dataValidations>
  <pageMargins left="0.2" right="0.2" top="0.5" bottom="0.5" header="0.2" footer="0.2"/>
  <pageSetup scale="78" orientation="landscape" r:id="rId3"/>
  <headerFooter alignWithMargins="0">
    <oddFooter>&amp;L&amp;"Arial,Regular"&amp;F&amp;C&amp;"Arial,Regular"&amp;A,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23"/>
  <dimension ref="A1:R61"/>
  <sheetViews>
    <sheetView showGridLines="0" view="pageBreakPreview" zoomScaleNormal="100" zoomScaleSheetLayoutView="100" workbookViewId="0">
      <pane ySplit="6" topLeftCell="A7" activePane="bottomLeft" state="frozen"/>
      <selection pane="bottomLeft" activeCell="F10" sqref="F10"/>
    </sheetView>
  </sheetViews>
  <sheetFormatPr defaultColWidth="9.6640625" defaultRowHeight="13.2"/>
  <cols>
    <col min="1" max="1" width="1.6640625" customWidth="1"/>
    <col min="2" max="2" width="9.6640625" customWidth="1"/>
    <col min="3" max="3" width="3.6640625" customWidth="1"/>
    <col min="4" max="4" width="20.33203125" customWidth="1"/>
    <col min="5" max="5" width="3" customWidth="1"/>
    <col min="6" max="6" width="25.88671875" customWidth="1"/>
    <col min="7" max="7" width="15.33203125" customWidth="1"/>
    <col min="8" max="10" width="13.6640625" customWidth="1"/>
    <col min="11" max="11" width="1.6640625" customWidth="1"/>
    <col min="12" max="17" width="10.6640625" customWidth="1"/>
  </cols>
  <sheetData>
    <row r="1" spans="1:18" ht="9" customHeight="1">
      <c r="A1" s="1"/>
      <c r="C1" s="25"/>
      <c r="D1" s="25"/>
      <c r="E1" s="25"/>
      <c r="F1" s="25"/>
      <c r="G1" s="3"/>
      <c r="H1" s="3"/>
      <c r="I1" s="3"/>
      <c r="J1" s="3"/>
      <c r="K1" s="1"/>
      <c r="L1" s="1"/>
      <c r="M1" s="1"/>
      <c r="N1" s="1"/>
      <c r="O1" s="1"/>
      <c r="P1" s="1"/>
      <c r="Q1" s="1"/>
      <c r="R1" s="1"/>
    </row>
    <row r="2" spans="1:18" s="296" customFormat="1" ht="18" customHeight="1">
      <c r="A2" s="295"/>
      <c r="B2" s="215" t="str">
        <f>+'A. Instructions'!B6</f>
        <v>Parish Name, City</v>
      </c>
      <c r="C2" s="215"/>
      <c r="D2" s="215"/>
      <c r="G2" s="298"/>
      <c r="H2" s="298"/>
      <c r="J2" s="297" t="str">
        <f>+'C. Clergy &amp; Religious Salaries'!L2</f>
        <v>Operating Expense Budget Worksheet</v>
      </c>
      <c r="K2" s="295"/>
      <c r="L2" s="295"/>
      <c r="M2" s="295"/>
      <c r="N2" s="295"/>
      <c r="O2" s="295"/>
      <c r="P2" s="295"/>
      <c r="Q2" s="295"/>
      <c r="R2" s="295"/>
    </row>
    <row r="3" spans="1:18" s="296" customFormat="1" ht="18" customHeight="1">
      <c r="A3" s="295"/>
      <c r="B3" s="215" t="s">
        <v>357</v>
      </c>
      <c r="D3" s="215"/>
      <c r="E3" s="295"/>
      <c r="F3" s="300"/>
      <c r="G3" s="300"/>
      <c r="H3" s="300"/>
      <c r="I3" s="300"/>
      <c r="J3" s="213" t="str">
        <f>+'B. Trial Balance'!O4</f>
        <v>2026-27</v>
      </c>
      <c r="K3" s="295"/>
      <c r="L3" s="295"/>
      <c r="M3" s="295"/>
      <c r="N3" s="295"/>
      <c r="O3" s="295"/>
      <c r="P3" s="295"/>
      <c r="Q3" s="295"/>
      <c r="R3" s="295"/>
    </row>
    <row r="4" spans="1:18" s="296" customFormat="1" ht="18" customHeight="1">
      <c r="A4" s="295"/>
      <c r="B4" s="576" t="s">
        <v>580</v>
      </c>
      <c r="C4" s="215"/>
      <c r="D4" s="215"/>
      <c r="E4" s="295"/>
      <c r="F4" s="300"/>
      <c r="G4" s="300"/>
      <c r="H4" s="300"/>
      <c r="I4" s="300"/>
      <c r="J4" s="213"/>
      <c r="K4" s="295"/>
      <c r="L4" s="295"/>
      <c r="M4" s="295"/>
      <c r="N4" s="295"/>
      <c r="O4" s="295"/>
      <c r="P4" s="295"/>
      <c r="Q4" s="295"/>
      <c r="R4" s="295"/>
    </row>
    <row r="5" spans="1:18" ht="16.5" customHeight="1">
      <c r="A5" s="1"/>
      <c r="B5" s="24"/>
      <c r="C5" s="10"/>
      <c r="D5" s="10"/>
      <c r="E5" s="6"/>
      <c r="F5" s="745" t="s">
        <v>97</v>
      </c>
      <c r="G5" s="745"/>
      <c r="H5" s="745"/>
      <c r="I5" s="745"/>
      <c r="J5" s="745"/>
      <c r="K5" s="745"/>
      <c r="L5" s="1"/>
      <c r="M5" s="1"/>
      <c r="N5" s="1"/>
      <c r="O5" s="1"/>
      <c r="P5" s="1"/>
      <c r="Q5" s="1"/>
      <c r="R5" s="1"/>
    </row>
    <row r="6" spans="1:18" ht="16.5" customHeight="1">
      <c r="A6" s="1"/>
      <c r="B6" s="24"/>
      <c r="C6" s="10"/>
      <c r="D6" s="10"/>
      <c r="E6" s="6"/>
      <c r="F6" s="250"/>
      <c r="G6" s="250"/>
      <c r="H6" s="250"/>
      <c r="I6" s="250"/>
      <c r="J6" s="250"/>
      <c r="K6" s="250"/>
      <c r="L6" s="1"/>
      <c r="M6" s="1"/>
      <c r="N6" s="1"/>
      <c r="O6" s="1"/>
      <c r="P6" s="1"/>
      <c r="Q6" s="1"/>
      <c r="R6" s="1"/>
    </row>
    <row r="7" spans="1:18" ht="16.5" customHeight="1">
      <c r="A7" s="1"/>
      <c r="B7" s="24"/>
      <c r="C7" s="10"/>
      <c r="D7" s="10"/>
      <c r="E7" s="6"/>
      <c r="F7" s="250"/>
      <c r="G7" s="250"/>
      <c r="H7" s="250"/>
      <c r="I7" s="250"/>
      <c r="J7" s="250"/>
      <c r="K7" s="250"/>
      <c r="L7" s="1"/>
      <c r="M7" s="1"/>
      <c r="N7" s="1"/>
      <c r="O7" s="1"/>
      <c r="P7" s="1"/>
      <c r="Q7" s="1"/>
      <c r="R7" s="1"/>
    </row>
    <row r="8" spans="1:18" ht="16.5" customHeight="1">
      <c r="A8" s="1"/>
      <c r="B8" s="24"/>
      <c r="C8" s="10"/>
      <c r="D8" s="10"/>
      <c r="E8" s="6"/>
      <c r="F8" s="750" t="s">
        <v>643</v>
      </c>
      <c r="G8" s="751"/>
      <c r="H8" s="751"/>
      <c r="I8" s="751"/>
      <c r="J8" s="751"/>
      <c r="K8" s="250"/>
      <c r="L8" s="1"/>
      <c r="M8" s="1"/>
      <c r="N8" s="1"/>
      <c r="O8" s="1"/>
      <c r="P8" s="1"/>
      <c r="Q8" s="1"/>
      <c r="R8" s="1"/>
    </row>
    <row r="9" spans="1:18" s="134" customFormat="1" ht="25.5" customHeight="1">
      <c r="A9" s="131"/>
      <c r="B9" s="365" t="s">
        <v>377</v>
      </c>
      <c r="C9" s="221"/>
      <c r="D9" s="364"/>
      <c r="E9" s="131"/>
      <c r="F9" s="363" t="s">
        <v>113</v>
      </c>
      <c r="G9" s="358" t="s">
        <v>114</v>
      </c>
      <c r="H9" s="360" t="s">
        <v>138</v>
      </c>
      <c r="I9" s="361" t="s">
        <v>139</v>
      </c>
      <c r="J9" s="359" t="s">
        <v>115</v>
      </c>
      <c r="K9" s="131"/>
      <c r="R9" s="131"/>
    </row>
    <row r="10" spans="1:18">
      <c r="A10" s="1"/>
      <c r="B10" s="31">
        <v>601.30499999999995</v>
      </c>
      <c r="C10" s="16" t="s">
        <v>177</v>
      </c>
      <c r="D10" s="6"/>
      <c r="E10" s="1"/>
      <c r="F10" s="579"/>
      <c r="G10" s="150"/>
      <c r="H10" s="153"/>
      <c r="I10" s="153"/>
      <c r="J10" s="96">
        <f>G10*H10*I10</f>
        <v>0</v>
      </c>
      <c r="K10" s="1"/>
      <c r="R10" s="1"/>
    </row>
    <row r="11" spans="1:18">
      <c r="A11" s="1"/>
      <c r="B11" s="31">
        <v>601.30999999999995</v>
      </c>
      <c r="C11" s="16" t="s">
        <v>116</v>
      </c>
      <c r="D11" s="6"/>
      <c r="E11" s="1"/>
      <c r="F11" s="580"/>
      <c r="G11" s="151"/>
      <c r="H11" s="154"/>
      <c r="I11" s="154"/>
      <c r="J11" s="102">
        <f t="shared" ref="J11:J31" si="0">G11*H11*I11</f>
        <v>0</v>
      </c>
      <c r="K11" s="1"/>
      <c r="R11" s="1"/>
    </row>
    <row r="12" spans="1:18">
      <c r="A12" s="1"/>
      <c r="B12" s="31">
        <v>601.31500000000005</v>
      </c>
      <c r="C12" s="16" t="s">
        <v>135</v>
      </c>
      <c r="D12" s="6"/>
      <c r="E12" s="1"/>
      <c r="F12" s="580"/>
      <c r="G12" s="151"/>
      <c r="H12" s="154"/>
      <c r="I12" s="154"/>
      <c r="J12" s="102">
        <f t="shared" si="0"/>
        <v>0</v>
      </c>
      <c r="K12" s="1"/>
      <c r="R12" s="1"/>
    </row>
    <row r="13" spans="1:18">
      <c r="A13" s="1"/>
      <c r="B13" s="31">
        <v>601.32000000000005</v>
      </c>
      <c r="C13" s="16" t="s">
        <v>178</v>
      </c>
      <c r="D13" s="6"/>
      <c r="E13" s="1"/>
      <c r="F13" s="580"/>
      <c r="G13" s="151"/>
      <c r="H13" s="153"/>
      <c r="I13" s="154"/>
      <c r="J13" s="102">
        <f t="shared" si="0"/>
        <v>0</v>
      </c>
      <c r="K13" s="1"/>
      <c r="R13" s="1"/>
    </row>
    <row r="14" spans="1:18">
      <c r="A14" s="1"/>
      <c r="B14" s="31">
        <v>601.32500000000005</v>
      </c>
      <c r="C14" s="16" t="s">
        <v>136</v>
      </c>
      <c r="D14" s="6"/>
      <c r="E14" s="1"/>
      <c r="F14" s="580"/>
      <c r="G14" s="151"/>
      <c r="H14" s="154"/>
      <c r="I14" s="154"/>
      <c r="J14" s="102">
        <f t="shared" si="0"/>
        <v>0</v>
      </c>
      <c r="K14" s="1"/>
      <c r="R14" s="1"/>
    </row>
    <row r="15" spans="1:18">
      <c r="A15" s="1"/>
      <c r="B15" s="31">
        <v>601.33000000000004</v>
      </c>
      <c r="C15" s="16" t="s">
        <v>234</v>
      </c>
      <c r="D15" s="6"/>
      <c r="E15" s="1"/>
      <c r="F15" s="580"/>
      <c r="G15" s="151"/>
      <c r="H15" s="154"/>
      <c r="I15" s="154"/>
      <c r="J15" s="102">
        <f t="shared" si="0"/>
        <v>0</v>
      </c>
      <c r="K15" s="1"/>
      <c r="R15" s="1"/>
    </row>
    <row r="16" spans="1:18">
      <c r="A16" s="1"/>
      <c r="B16" s="31">
        <v>601.33500000000004</v>
      </c>
      <c r="C16" s="16" t="s">
        <v>179</v>
      </c>
      <c r="D16" s="6"/>
      <c r="E16" s="1"/>
      <c r="F16" s="580"/>
      <c r="G16" s="151"/>
      <c r="H16" s="153"/>
      <c r="I16" s="154"/>
      <c r="J16" s="102">
        <f t="shared" si="0"/>
        <v>0</v>
      </c>
      <c r="K16" s="1"/>
      <c r="R16" s="1"/>
    </row>
    <row r="17" spans="1:18">
      <c r="A17" s="1"/>
      <c r="B17" s="31">
        <v>601.34</v>
      </c>
      <c r="C17" s="16" t="s">
        <v>79</v>
      </c>
      <c r="D17" s="6"/>
      <c r="E17" s="1"/>
      <c r="F17" s="580"/>
      <c r="G17" s="151"/>
      <c r="H17" s="154"/>
      <c r="I17" s="154"/>
      <c r="J17" s="102">
        <f t="shared" si="0"/>
        <v>0</v>
      </c>
      <c r="K17" s="1"/>
      <c r="R17" s="1"/>
    </row>
    <row r="18" spans="1:18">
      <c r="A18" s="1"/>
      <c r="B18" s="31">
        <v>601.34500000000003</v>
      </c>
      <c r="C18" s="16" t="s">
        <v>180</v>
      </c>
      <c r="D18" s="6"/>
      <c r="E18" s="1"/>
      <c r="F18" s="580"/>
      <c r="G18" s="151"/>
      <c r="H18" s="154"/>
      <c r="I18" s="154"/>
      <c r="J18" s="102">
        <f t="shared" si="0"/>
        <v>0</v>
      </c>
      <c r="K18" s="1"/>
      <c r="R18" s="1"/>
    </row>
    <row r="19" spans="1:18">
      <c r="A19" s="1"/>
      <c r="B19" s="31">
        <v>601.35</v>
      </c>
      <c r="C19" s="16" t="s">
        <v>140</v>
      </c>
      <c r="D19" s="6"/>
      <c r="E19" s="1"/>
      <c r="F19" s="580"/>
      <c r="G19" s="151"/>
      <c r="H19" s="153"/>
      <c r="I19" s="154"/>
      <c r="J19" s="102">
        <f t="shared" si="0"/>
        <v>0</v>
      </c>
      <c r="K19" s="1"/>
      <c r="R19" s="1"/>
    </row>
    <row r="20" spans="1:18">
      <c r="A20" s="1"/>
      <c r="B20" s="31">
        <v>601.35500000000002</v>
      </c>
      <c r="C20" s="16" t="s">
        <v>161</v>
      </c>
      <c r="D20" s="6"/>
      <c r="E20" s="1"/>
      <c r="F20" s="580"/>
      <c r="G20" s="151"/>
      <c r="H20" s="154"/>
      <c r="I20" s="154"/>
      <c r="J20" s="102">
        <f t="shared" si="0"/>
        <v>0</v>
      </c>
      <c r="K20" s="1"/>
      <c r="R20" s="1"/>
    </row>
    <row r="21" spans="1:18">
      <c r="A21" s="1"/>
      <c r="B21" s="31">
        <v>601.36</v>
      </c>
      <c r="C21" s="16" t="s">
        <v>117</v>
      </c>
      <c r="D21" s="6"/>
      <c r="E21" s="1"/>
      <c r="F21" s="580"/>
      <c r="G21" s="151"/>
      <c r="H21" s="154"/>
      <c r="I21" s="154"/>
      <c r="J21" s="102">
        <f t="shared" si="0"/>
        <v>0</v>
      </c>
      <c r="K21" s="1"/>
      <c r="R21" s="1"/>
    </row>
    <row r="22" spans="1:18">
      <c r="A22" s="1"/>
      <c r="B22" s="31">
        <v>601.36500000000001</v>
      </c>
      <c r="C22" s="16" t="s">
        <v>181</v>
      </c>
      <c r="D22" s="6"/>
      <c r="E22" s="1"/>
      <c r="F22" s="580"/>
      <c r="G22" s="151"/>
      <c r="H22" s="153"/>
      <c r="I22" s="154"/>
      <c r="J22" s="102">
        <f t="shared" si="0"/>
        <v>0</v>
      </c>
      <c r="K22" s="1"/>
      <c r="R22" s="1"/>
    </row>
    <row r="23" spans="1:18">
      <c r="A23" s="1"/>
      <c r="B23" s="31">
        <v>601.37</v>
      </c>
      <c r="C23" s="16" t="s">
        <v>182</v>
      </c>
      <c r="D23" s="6"/>
      <c r="E23" s="1"/>
      <c r="F23" s="580"/>
      <c r="G23" s="151"/>
      <c r="H23" s="154"/>
      <c r="I23" s="154"/>
      <c r="J23" s="102">
        <f t="shared" si="0"/>
        <v>0</v>
      </c>
      <c r="K23" s="1"/>
      <c r="R23" s="1"/>
    </row>
    <row r="24" spans="1:18">
      <c r="A24" s="1"/>
      <c r="B24" s="31">
        <v>601.375</v>
      </c>
      <c r="C24" s="16" t="s">
        <v>183</v>
      </c>
      <c r="D24" s="6"/>
      <c r="E24" s="1"/>
      <c r="F24" s="580"/>
      <c r="G24" s="151"/>
      <c r="H24" s="154"/>
      <c r="I24" s="154"/>
      <c r="J24" s="102">
        <f t="shared" si="0"/>
        <v>0</v>
      </c>
      <c r="K24" s="1"/>
      <c r="R24" s="1"/>
    </row>
    <row r="25" spans="1:18">
      <c r="A25" s="1"/>
      <c r="B25" s="31">
        <v>601.39499999999998</v>
      </c>
      <c r="C25" s="16" t="s">
        <v>112</v>
      </c>
      <c r="D25" s="6"/>
      <c r="E25" s="1"/>
      <c r="F25" s="580"/>
      <c r="G25" s="151"/>
      <c r="H25" s="153"/>
      <c r="I25" s="154"/>
      <c r="J25" s="102">
        <f t="shared" si="0"/>
        <v>0</v>
      </c>
      <c r="K25" s="1"/>
      <c r="R25" s="1"/>
    </row>
    <row r="26" spans="1:18">
      <c r="A26" s="1"/>
      <c r="B26" s="31"/>
      <c r="C26" s="44">
        <v>0</v>
      </c>
      <c r="D26" s="6"/>
      <c r="E26" s="1"/>
      <c r="F26" s="580"/>
      <c r="G26" s="151"/>
      <c r="H26" s="154"/>
      <c r="I26" s="154"/>
      <c r="J26" s="102">
        <f t="shared" si="0"/>
        <v>0</v>
      </c>
      <c r="K26" s="1"/>
      <c r="R26" s="1"/>
    </row>
    <row r="27" spans="1:18">
      <c r="A27" s="1"/>
      <c r="B27" s="31"/>
      <c r="C27" s="44">
        <v>0</v>
      </c>
      <c r="D27" s="6"/>
      <c r="E27" s="1"/>
      <c r="F27" s="580"/>
      <c r="G27" s="151"/>
      <c r="H27" s="154"/>
      <c r="I27" s="154"/>
      <c r="J27" s="102">
        <f t="shared" si="0"/>
        <v>0</v>
      </c>
      <c r="K27" s="1"/>
      <c r="R27" s="1"/>
    </row>
    <row r="28" spans="1:18">
      <c r="A28" s="1"/>
      <c r="B28" s="31"/>
      <c r="C28" s="44">
        <v>0</v>
      </c>
      <c r="D28" s="6"/>
      <c r="E28" s="1"/>
      <c r="F28" s="580"/>
      <c r="G28" s="151"/>
      <c r="H28" s="153"/>
      <c r="I28" s="154"/>
      <c r="J28" s="102">
        <f t="shared" si="0"/>
        <v>0</v>
      </c>
      <c r="K28" s="1"/>
      <c r="R28" s="1"/>
    </row>
    <row r="29" spans="1:18">
      <c r="A29" s="1"/>
      <c r="B29" s="31"/>
      <c r="C29" s="44">
        <v>0</v>
      </c>
      <c r="D29" s="6"/>
      <c r="E29" s="1"/>
      <c r="F29" s="580"/>
      <c r="G29" s="151"/>
      <c r="H29" s="154"/>
      <c r="I29" s="154"/>
      <c r="J29" s="102">
        <f t="shared" si="0"/>
        <v>0</v>
      </c>
      <c r="K29" s="1"/>
      <c r="R29" s="1"/>
    </row>
    <row r="30" spans="1:18">
      <c r="A30" s="1"/>
      <c r="B30" s="31"/>
      <c r="C30" s="44">
        <v>0</v>
      </c>
      <c r="D30" s="6"/>
      <c r="E30" s="1"/>
      <c r="F30" s="580"/>
      <c r="G30" s="151"/>
      <c r="H30" s="154"/>
      <c r="I30" s="154"/>
      <c r="J30" s="102">
        <f t="shared" si="0"/>
        <v>0</v>
      </c>
      <c r="K30" s="1"/>
      <c r="R30" s="1"/>
    </row>
    <row r="31" spans="1:18" ht="13.8" thickBot="1">
      <c r="A31" s="1"/>
      <c r="B31" s="31"/>
      <c r="C31" s="44">
        <v>0</v>
      </c>
      <c r="D31" s="6"/>
      <c r="E31" s="1"/>
      <c r="F31" s="581"/>
      <c r="G31" s="152"/>
      <c r="H31" s="153"/>
      <c r="I31" s="155"/>
      <c r="J31" s="103">
        <f t="shared" si="0"/>
        <v>0</v>
      </c>
      <c r="K31" s="1"/>
      <c r="R31" s="1"/>
    </row>
    <row r="32" spans="1:18" s="112" customFormat="1" ht="16.2" thickBot="1">
      <c r="A32" s="111"/>
      <c r="B32" s="37" t="s">
        <v>380</v>
      </c>
      <c r="C32" s="357"/>
      <c r="E32" s="37"/>
      <c r="F32" s="286"/>
      <c r="G32" s="284"/>
      <c r="H32" s="284"/>
      <c r="I32" s="114"/>
      <c r="J32" s="362">
        <f>SUM(J10:J31)</f>
        <v>0</v>
      </c>
      <c r="K32" s="287"/>
      <c r="L32" s="288"/>
      <c r="R32" s="11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ht="16.5" customHeight="1">
      <c r="A35" s="1"/>
      <c r="B35" s="365" t="s">
        <v>376</v>
      </c>
      <c r="C35" s="366"/>
      <c r="D35" s="367"/>
      <c r="E35" s="6"/>
      <c r="F35" s="750" t="s">
        <v>644</v>
      </c>
      <c r="G35" s="751"/>
      <c r="H35" s="751"/>
      <c r="I35" s="751"/>
      <c r="J35" s="751"/>
      <c r="K35" s="250"/>
      <c r="L35" s="1"/>
      <c r="M35" s="1"/>
      <c r="N35" s="1"/>
      <c r="O35" s="1"/>
      <c r="P35" s="1"/>
      <c r="Q35" s="1"/>
      <c r="R35" s="1"/>
    </row>
    <row r="36" spans="1:18" s="134" customFormat="1" ht="25.5" customHeight="1">
      <c r="A36" s="131"/>
      <c r="E36" s="131"/>
      <c r="F36" s="363" t="s">
        <v>113</v>
      </c>
      <c r="G36" s="358" t="s">
        <v>378</v>
      </c>
      <c r="H36" s="748" t="s">
        <v>379</v>
      </c>
      <c r="I36" s="749"/>
      <c r="J36" s="359" t="s">
        <v>115</v>
      </c>
      <c r="K36" s="131"/>
      <c r="R36" s="131"/>
    </row>
    <row r="37" spans="1:18">
      <c r="A37" s="1"/>
      <c r="B37" s="31">
        <f>+B10</f>
        <v>601.30499999999995</v>
      </c>
      <c r="C37" s="16" t="str">
        <f>+C10</f>
        <v>Administration</v>
      </c>
      <c r="D37" s="6"/>
      <c r="E37" s="1"/>
      <c r="F37" s="579"/>
      <c r="G37" s="150"/>
      <c r="H37" s="746"/>
      <c r="I37" s="747"/>
      <c r="J37" s="96">
        <f>+G37*H37</f>
        <v>0</v>
      </c>
      <c r="K37" s="1"/>
      <c r="R37" s="1"/>
    </row>
    <row r="38" spans="1:18">
      <c r="A38" s="1"/>
      <c r="B38" s="31">
        <f t="shared" ref="B38:C38" si="1">+B11</f>
        <v>601.30999999999995</v>
      </c>
      <c r="C38" s="16" t="str">
        <f t="shared" si="1"/>
        <v>Bookkeeper</v>
      </c>
      <c r="D38" s="6"/>
      <c r="E38" s="1"/>
      <c r="F38" s="580"/>
      <c r="G38" s="150"/>
      <c r="H38" s="746"/>
      <c r="I38" s="747"/>
      <c r="J38" s="96">
        <f t="shared" ref="J38:J58" si="2">+G38*H38</f>
        <v>0</v>
      </c>
      <c r="K38" s="1"/>
      <c r="R38" s="1"/>
    </row>
    <row r="39" spans="1:18">
      <c r="A39" s="1"/>
      <c r="B39" s="31">
        <f t="shared" ref="B39:C39" si="3">+B12</f>
        <v>601.31500000000005</v>
      </c>
      <c r="C39" s="16" t="str">
        <f t="shared" si="3"/>
        <v>Building Maintenance</v>
      </c>
      <c r="D39" s="6"/>
      <c r="E39" s="1"/>
      <c r="F39" s="580"/>
      <c r="G39" s="150"/>
      <c r="H39" s="746"/>
      <c r="I39" s="747"/>
      <c r="J39" s="96">
        <f t="shared" si="2"/>
        <v>0</v>
      </c>
      <c r="K39" s="1"/>
      <c r="R39" s="1"/>
    </row>
    <row r="40" spans="1:18">
      <c r="A40" s="1"/>
      <c r="B40" s="31">
        <f t="shared" ref="B40:C40" si="4">+B13</f>
        <v>601.32000000000005</v>
      </c>
      <c r="C40" s="16" t="str">
        <f t="shared" si="4"/>
        <v>Business Manager</v>
      </c>
      <c r="D40" s="6"/>
      <c r="E40" s="1"/>
      <c r="F40" s="580"/>
      <c r="G40" s="150"/>
      <c r="H40" s="746"/>
      <c r="I40" s="747"/>
      <c r="J40" s="96">
        <f t="shared" si="2"/>
        <v>0</v>
      </c>
      <c r="K40" s="1"/>
      <c r="R40" s="1"/>
    </row>
    <row r="41" spans="1:18">
      <c r="A41" s="1"/>
      <c r="B41" s="31">
        <f t="shared" ref="B41:C41" si="5">+B14</f>
        <v>601.32500000000005</v>
      </c>
      <c r="C41" s="16" t="str">
        <f t="shared" si="5"/>
        <v>Grounds Maintenance</v>
      </c>
      <c r="D41" s="6"/>
      <c r="E41" s="1"/>
      <c r="F41" s="580"/>
      <c r="G41" s="150"/>
      <c r="H41" s="746"/>
      <c r="I41" s="747"/>
      <c r="J41" s="96">
        <f t="shared" si="2"/>
        <v>0</v>
      </c>
      <c r="K41" s="1"/>
      <c r="R41" s="1"/>
    </row>
    <row r="42" spans="1:18">
      <c r="A42" s="1"/>
      <c r="B42" s="31">
        <f t="shared" ref="B42:C42" si="6">+B15</f>
        <v>601.33000000000004</v>
      </c>
      <c r="C42" s="16" t="str">
        <f t="shared" si="6"/>
        <v>Housekeeper / Cook</v>
      </c>
      <c r="D42" s="6"/>
      <c r="E42" s="1"/>
      <c r="F42" s="580"/>
      <c r="G42" s="150"/>
      <c r="H42" s="746"/>
      <c r="I42" s="747"/>
      <c r="J42" s="96">
        <f t="shared" si="2"/>
        <v>0</v>
      </c>
      <c r="K42" s="1"/>
      <c r="R42" s="1"/>
    </row>
    <row r="43" spans="1:18">
      <c r="A43" s="1"/>
      <c r="B43" s="31">
        <f t="shared" ref="B43:C43" si="7">+B16</f>
        <v>601.33500000000004</v>
      </c>
      <c r="C43" s="16" t="str">
        <f t="shared" si="7"/>
        <v>Liturgical Services</v>
      </c>
      <c r="D43" s="6"/>
      <c r="E43" s="1"/>
      <c r="F43" s="580"/>
      <c r="G43" s="150"/>
      <c r="H43" s="746"/>
      <c r="I43" s="747"/>
      <c r="J43" s="96">
        <f t="shared" si="2"/>
        <v>0</v>
      </c>
      <c r="K43" s="1"/>
      <c r="R43" s="1"/>
    </row>
    <row r="44" spans="1:18">
      <c r="A44" s="1"/>
      <c r="B44" s="31">
        <f t="shared" ref="B44:C44" si="8">+B17</f>
        <v>601.34</v>
      </c>
      <c r="C44" s="16" t="str">
        <f t="shared" si="8"/>
        <v>Music Director / Musicians</v>
      </c>
      <c r="D44" s="6"/>
      <c r="E44" s="1"/>
      <c r="F44" s="580"/>
      <c r="G44" s="150"/>
      <c r="H44" s="746"/>
      <c r="I44" s="747"/>
      <c r="J44" s="96">
        <f t="shared" si="2"/>
        <v>0</v>
      </c>
      <c r="K44" s="1"/>
      <c r="R44" s="1"/>
    </row>
    <row r="45" spans="1:18">
      <c r="A45" s="1"/>
      <c r="B45" s="31">
        <f t="shared" ref="B45:C45" si="9">+B18</f>
        <v>601.34500000000003</v>
      </c>
      <c r="C45" s="16" t="str">
        <f t="shared" si="9"/>
        <v>Nursery Services</v>
      </c>
      <c r="D45" s="6"/>
      <c r="E45" s="1"/>
      <c r="F45" s="580"/>
      <c r="G45" s="150"/>
      <c r="H45" s="746"/>
      <c r="I45" s="747"/>
      <c r="J45" s="96">
        <f t="shared" si="2"/>
        <v>0</v>
      </c>
      <c r="K45" s="1"/>
      <c r="R45" s="1"/>
    </row>
    <row r="46" spans="1:18">
      <c r="A46" s="1"/>
      <c r="B46" s="31">
        <f t="shared" ref="B46:C46" si="10">+B19</f>
        <v>601.35</v>
      </c>
      <c r="C46" s="16" t="str">
        <f t="shared" si="10"/>
        <v>Receptionist</v>
      </c>
      <c r="D46" s="6"/>
      <c r="E46" s="1"/>
      <c r="F46" s="580"/>
      <c r="G46" s="150"/>
      <c r="H46" s="746"/>
      <c r="I46" s="747"/>
      <c r="J46" s="96">
        <f t="shared" si="2"/>
        <v>0</v>
      </c>
      <c r="K46" s="1"/>
      <c r="R46" s="1"/>
    </row>
    <row r="47" spans="1:18">
      <c r="A47" s="1"/>
      <c r="B47" s="31">
        <f t="shared" ref="B47:C47" si="11">+B20</f>
        <v>601.35500000000002</v>
      </c>
      <c r="C47" s="16" t="str">
        <f t="shared" si="11"/>
        <v>Religious Education</v>
      </c>
      <c r="D47" s="6"/>
      <c r="E47" s="1"/>
      <c r="F47" s="580"/>
      <c r="G47" s="150"/>
      <c r="H47" s="746"/>
      <c r="I47" s="747"/>
      <c r="J47" s="96">
        <f t="shared" si="2"/>
        <v>0</v>
      </c>
      <c r="K47" s="1"/>
      <c r="R47" s="1"/>
    </row>
    <row r="48" spans="1:18">
      <c r="A48" s="1"/>
      <c r="B48" s="31">
        <f t="shared" ref="B48:C48" si="12">+B21</f>
        <v>601.36</v>
      </c>
      <c r="C48" s="16" t="str">
        <f t="shared" si="12"/>
        <v>Secretary</v>
      </c>
      <c r="D48" s="6"/>
      <c r="E48" s="1"/>
      <c r="F48" s="580"/>
      <c r="G48" s="150"/>
      <c r="H48" s="746"/>
      <c r="I48" s="747"/>
      <c r="J48" s="96">
        <f t="shared" si="2"/>
        <v>0</v>
      </c>
      <c r="K48" s="1"/>
      <c r="R48" s="1"/>
    </row>
    <row r="49" spans="1:18">
      <c r="A49" s="1"/>
      <c r="B49" s="31">
        <f t="shared" ref="B49:C49" si="13">+B22</f>
        <v>601.36500000000001</v>
      </c>
      <c r="C49" s="16" t="str">
        <f t="shared" si="13"/>
        <v>Security</v>
      </c>
      <c r="D49" s="6"/>
      <c r="E49" s="1"/>
      <c r="F49" s="580"/>
      <c r="G49" s="150"/>
      <c r="H49" s="746"/>
      <c r="I49" s="747"/>
      <c r="J49" s="96">
        <f t="shared" si="2"/>
        <v>0</v>
      </c>
      <c r="K49" s="1"/>
      <c r="R49" s="1"/>
    </row>
    <row r="50" spans="1:18">
      <c r="A50" s="1"/>
      <c r="B50" s="31">
        <f t="shared" ref="B50:C50" si="14">+B23</f>
        <v>601.37</v>
      </c>
      <c r="C50" s="16" t="str">
        <f t="shared" si="14"/>
        <v>Wedding Coordinator</v>
      </c>
      <c r="D50" s="6"/>
      <c r="E50" s="1"/>
      <c r="F50" s="580"/>
      <c r="G50" s="150"/>
      <c r="H50" s="746"/>
      <c r="I50" s="747"/>
      <c r="J50" s="96">
        <f t="shared" si="2"/>
        <v>0</v>
      </c>
      <c r="K50" s="1"/>
      <c r="R50" s="1"/>
    </row>
    <row r="51" spans="1:18">
      <c r="A51" s="1"/>
      <c r="B51" s="31">
        <f t="shared" ref="B51:C51" si="15">+B24</f>
        <v>601.375</v>
      </c>
      <c r="C51" s="16" t="str">
        <f t="shared" si="15"/>
        <v>Youth Minister</v>
      </c>
      <c r="D51" s="6"/>
      <c r="E51" s="1"/>
      <c r="F51" s="580"/>
      <c r="G51" s="150"/>
      <c r="H51" s="746"/>
      <c r="I51" s="747"/>
      <c r="J51" s="96">
        <f t="shared" si="2"/>
        <v>0</v>
      </c>
      <c r="K51" s="1"/>
      <c r="R51" s="1"/>
    </row>
    <row r="52" spans="1:18">
      <c r="A52" s="1"/>
      <c r="B52" s="31">
        <f t="shared" ref="B52:C52" si="16">+B25</f>
        <v>601.39499999999998</v>
      </c>
      <c r="C52" s="16" t="str">
        <f t="shared" si="16"/>
        <v>Other</v>
      </c>
      <c r="D52" s="6"/>
      <c r="E52" s="1"/>
      <c r="F52" s="580"/>
      <c r="G52" s="150"/>
      <c r="H52" s="746"/>
      <c r="I52" s="747"/>
      <c r="J52" s="96">
        <f t="shared" si="2"/>
        <v>0</v>
      </c>
      <c r="K52" s="1"/>
      <c r="R52" s="1"/>
    </row>
    <row r="53" spans="1:18">
      <c r="A53" s="1"/>
      <c r="B53" s="31"/>
      <c r="C53" s="40">
        <f>+'B. Trial Balance'!F206</f>
        <v>0</v>
      </c>
      <c r="D53" s="6"/>
      <c r="E53" s="1"/>
      <c r="F53" s="580"/>
      <c r="G53" s="150"/>
      <c r="H53" s="746"/>
      <c r="I53" s="747"/>
      <c r="J53" s="96">
        <f t="shared" si="2"/>
        <v>0</v>
      </c>
      <c r="K53" s="1"/>
      <c r="R53" s="1"/>
    </row>
    <row r="54" spans="1:18">
      <c r="A54" s="1"/>
      <c r="B54" s="31"/>
      <c r="C54" s="40">
        <f>+'B. Trial Balance'!F207</f>
        <v>0</v>
      </c>
      <c r="D54" s="6"/>
      <c r="E54" s="1"/>
      <c r="F54" s="580"/>
      <c r="G54" s="150"/>
      <c r="H54" s="746"/>
      <c r="I54" s="747"/>
      <c r="J54" s="96">
        <f t="shared" si="2"/>
        <v>0</v>
      </c>
      <c r="K54" s="1"/>
      <c r="R54" s="1"/>
    </row>
    <row r="55" spans="1:18">
      <c r="A55" s="1"/>
      <c r="B55" s="31"/>
      <c r="C55" s="40">
        <f>+'B. Trial Balance'!F208</f>
        <v>0</v>
      </c>
      <c r="D55" s="6"/>
      <c r="E55" s="1"/>
      <c r="F55" s="580"/>
      <c r="G55" s="150"/>
      <c r="H55" s="746"/>
      <c r="I55" s="747"/>
      <c r="J55" s="96">
        <f t="shared" si="2"/>
        <v>0</v>
      </c>
      <c r="K55" s="1"/>
      <c r="R55" s="1"/>
    </row>
    <row r="56" spans="1:18">
      <c r="A56" s="1"/>
      <c r="B56" s="31"/>
      <c r="C56" s="40">
        <f>+'B. Trial Balance'!F209</f>
        <v>0</v>
      </c>
      <c r="D56" s="6"/>
      <c r="E56" s="1"/>
      <c r="F56" s="580"/>
      <c r="G56" s="150"/>
      <c r="H56" s="746"/>
      <c r="I56" s="747"/>
      <c r="J56" s="96">
        <f t="shared" si="2"/>
        <v>0</v>
      </c>
      <c r="K56" s="1"/>
      <c r="R56" s="1"/>
    </row>
    <row r="57" spans="1:18">
      <c r="A57" s="1"/>
      <c r="B57" s="31"/>
      <c r="C57" s="40">
        <f>+'B. Trial Balance'!F210</f>
        <v>0</v>
      </c>
      <c r="D57" s="6"/>
      <c r="E57" s="1"/>
      <c r="F57" s="580"/>
      <c r="G57" s="150"/>
      <c r="H57" s="746"/>
      <c r="I57" s="747"/>
      <c r="J57" s="96">
        <f t="shared" si="2"/>
        <v>0</v>
      </c>
      <c r="K57" s="1"/>
      <c r="R57" s="1"/>
    </row>
    <row r="58" spans="1:18" ht="13.8" thickBot="1">
      <c r="A58" s="1"/>
      <c r="B58" s="31"/>
      <c r="C58" s="40" t="s">
        <v>112</v>
      </c>
      <c r="D58" s="6"/>
      <c r="E58" s="1"/>
      <c r="F58" s="581"/>
      <c r="G58" s="150"/>
      <c r="H58" s="746"/>
      <c r="I58" s="747"/>
      <c r="J58" s="96">
        <f t="shared" si="2"/>
        <v>0</v>
      </c>
      <c r="K58" s="1"/>
      <c r="R58" s="1"/>
    </row>
    <row r="59" spans="1:18" s="112" customFormat="1" ht="16.2" thickBot="1">
      <c r="A59" s="111"/>
      <c r="B59" s="37" t="s">
        <v>381</v>
      </c>
      <c r="C59" s="357"/>
      <c r="E59" s="37"/>
      <c r="F59" s="286"/>
      <c r="G59" s="284"/>
      <c r="H59" s="284"/>
      <c r="I59" s="114"/>
      <c r="J59" s="362">
        <f>SUM(J37:J58)</f>
        <v>0</v>
      </c>
      <c r="K59" s="287"/>
      <c r="L59" s="288"/>
      <c r="R59" s="111"/>
    </row>
    <row r="60" spans="1:18" ht="13.8" thickBot="1"/>
    <row r="61" spans="1:18" s="324" customFormat="1" ht="16.2" thickBot="1">
      <c r="A61" s="323"/>
      <c r="B61" s="368">
        <v>601.29999999999995</v>
      </c>
      <c r="C61" s="369"/>
      <c r="D61" s="370" t="s">
        <v>223</v>
      </c>
      <c r="E61" s="371"/>
      <c r="F61" s="372"/>
      <c r="G61" s="373"/>
      <c r="H61" s="374"/>
      <c r="I61" s="375"/>
      <c r="J61" s="376">
        <f>+J32+J59</f>
        <v>0</v>
      </c>
      <c r="K61" s="377"/>
      <c r="L61" s="378"/>
      <c r="R61" s="323"/>
    </row>
  </sheetData>
  <customSheetViews>
    <customSheetView guid="{CFBDDB60-3834-11D7-9FA8-00B0D013707D}" scale="87" colorId="22" showGridLines="0" fitToPage="1" showRuler="0">
      <pageMargins left="0.5" right="0.5" top="0.5" bottom="0.5" header="0.5" footer="0.25"/>
      <printOptions horizontalCentered="1"/>
      <pageSetup orientation="landscape" r:id="rId1"/>
      <headerFooter alignWithMargins="0">
        <oddFooter>&amp;C&amp;P</oddFooter>
      </headerFooter>
    </customSheetView>
    <customSheetView guid="{F5C96EE0-2E1C-11D7-92C7-00B0D056AA2D}" scale="87" colorId="22" showGridLines="0" fitToPage="1" showRuler="0">
      <pageMargins left="0.5" right="0.5" top="0.5" bottom="0.5" header="0.5" footer="0.25"/>
      <printOptions horizontalCentered="1"/>
      <pageSetup orientation="landscape" r:id="rId2"/>
      <headerFooter alignWithMargins="0">
        <oddFooter>&amp;L&amp;D&amp;C&amp;P</oddFooter>
      </headerFooter>
    </customSheetView>
  </customSheetViews>
  <mergeCells count="26">
    <mergeCell ref="F5:K5"/>
    <mergeCell ref="H36:I36"/>
    <mergeCell ref="H37:I37"/>
    <mergeCell ref="H38:I38"/>
    <mergeCell ref="H39:I39"/>
    <mergeCell ref="F8:J8"/>
    <mergeCell ref="F35:J35"/>
    <mergeCell ref="H40:I40"/>
    <mergeCell ref="H41:I41"/>
    <mergeCell ref="H42:I42"/>
    <mergeCell ref="H43:I43"/>
    <mergeCell ref="H44:I44"/>
    <mergeCell ref="H45:I45"/>
    <mergeCell ref="H46:I46"/>
    <mergeCell ref="H47:I47"/>
    <mergeCell ref="H48:I48"/>
    <mergeCell ref="H49:I49"/>
    <mergeCell ref="H50:I50"/>
    <mergeCell ref="H56:I56"/>
    <mergeCell ref="H57:I57"/>
    <mergeCell ref="H58:I58"/>
    <mergeCell ref="H51:I51"/>
    <mergeCell ref="H52:I52"/>
    <mergeCell ref="H53:I53"/>
    <mergeCell ref="H54:I54"/>
    <mergeCell ref="H55:I55"/>
  </mergeCells>
  <phoneticPr fontId="3" type="noConversion"/>
  <pageMargins left="0.2" right="0.2" top="0.7" bottom="0.5" header="0.2" footer="0.2"/>
  <pageSetup scale="88" fitToHeight="2" orientation="landscape" r:id="rId3"/>
  <headerFooter alignWithMargins="0">
    <oddFooter>&amp;L&amp;"Arial,Regular"&amp;F, &amp;A
page &amp;P of &amp;N</oddFooter>
  </headerFooter>
  <rowBreaks count="1" manualBreakCount="1">
    <brk id="33" max="10"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18">
    <pageSetUpPr fitToPage="1"/>
  </sheetPr>
  <dimension ref="B1:V31"/>
  <sheetViews>
    <sheetView showGridLines="0" view="pageBreakPreview" zoomScale="125" zoomScaleNormal="100" zoomScaleSheetLayoutView="125" workbookViewId="0">
      <selection activeCell="H10" sqref="H10"/>
    </sheetView>
  </sheetViews>
  <sheetFormatPr defaultColWidth="9.6640625" defaultRowHeight="13.2"/>
  <cols>
    <col min="1" max="1" width="1.6640625" style="194" customWidth="1"/>
    <col min="2" max="2" width="9.6640625" style="194" customWidth="1"/>
    <col min="3" max="3" width="3.6640625" style="194" customWidth="1"/>
    <col min="4" max="4" width="37.109375" style="194" customWidth="1"/>
    <col min="5" max="5" width="1.6640625" style="194" customWidth="1"/>
    <col min="6" max="6" width="18.88671875" style="194" customWidth="1"/>
    <col min="7" max="7" width="15.33203125" style="194" hidden="1" customWidth="1"/>
    <col min="8" max="8" width="14.5546875" style="194" customWidth="1"/>
    <col min="9" max="9" width="14.109375" style="194" customWidth="1"/>
    <col min="10" max="10" width="13.6640625" style="194" customWidth="1"/>
    <col min="11" max="11" width="1.6640625" style="194" customWidth="1"/>
    <col min="12" max="16" width="9.6640625" style="194"/>
    <col min="17" max="17" width="19" style="194" hidden="1" customWidth="1"/>
    <col min="18" max="18" width="1.88671875" style="194" hidden="1" customWidth="1"/>
    <col min="19" max="19" width="13.44140625" style="195" hidden="1" customWidth="1"/>
    <col min="20" max="20" width="10.6640625" style="196" hidden="1" customWidth="1"/>
    <col min="21" max="21" width="11.6640625" style="195" hidden="1" customWidth="1"/>
    <col min="22" max="23" width="0" style="194" hidden="1" customWidth="1"/>
    <col min="24" max="16384" width="9.6640625" style="194"/>
  </cols>
  <sheetData>
    <row r="1" spans="2:22" ht="9" customHeight="1">
      <c r="B1" s="196"/>
      <c r="F1" s="301"/>
      <c r="G1" s="301"/>
      <c r="H1" s="301"/>
      <c r="I1" s="301"/>
      <c r="J1" s="301"/>
    </row>
    <row r="2" spans="2:22" s="295" customFormat="1" ht="18" customHeight="1">
      <c r="B2" s="215" t="str">
        <f>+'A. Instructions'!B6</f>
        <v>Parish Name, City</v>
      </c>
      <c r="C2" s="215"/>
      <c r="D2" s="215"/>
      <c r="F2" s="215"/>
      <c r="G2" s="215"/>
      <c r="H2" s="215"/>
      <c r="J2" s="297" t="str">
        <f>+'C. Clergy &amp; Religious Salaries'!L2</f>
        <v>Operating Expense Budget Worksheet</v>
      </c>
      <c r="S2" s="302"/>
      <c r="T2" s="303"/>
      <c r="U2" s="302"/>
    </row>
    <row r="3" spans="2:22" s="295" customFormat="1" ht="18" customHeight="1">
      <c r="B3" s="218" t="s">
        <v>358</v>
      </c>
      <c r="D3" s="218"/>
      <c r="E3" s="218"/>
      <c r="F3" s="299"/>
      <c r="G3" s="299"/>
      <c r="H3" s="299"/>
      <c r="I3" s="299"/>
      <c r="J3" s="213" t="str">
        <f>+'B. Trial Balance'!O4</f>
        <v>2026-27</v>
      </c>
      <c r="S3" s="302"/>
      <c r="T3" s="303"/>
      <c r="U3" s="302"/>
    </row>
    <row r="4" spans="2:22" s="204" customFormat="1" ht="15" customHeight="1">
      <c r="B4" s="576" t="s">
        <v>581</v>
      </c>
      <c r="C4" s="219"/>
      <c r="D4" s="219"/>
      <c r="E4" s="219"/>
      <c r="F4" s="217"/>
      <c r="G4" s="217"/>
      <c r="H4" s="217"/>
      <c r="I4" s="217"/>
      <c r="J4" s="210"/>
      <c r="S4" s="304"/>
      <c r="T4" s="209"/>
      <c r="U4" s="304"/>
    </row>
    <row r="5" spans="2:22" s="192" customFormat="1" ht="21" customHeight="1">
      <c r="F5" s="752" t="s">
        <v>97</v>
      </c>
      <c r="G5" s="752"/>
      <c r="H5" s="752"/>
      <c r="I5" s="752"/>
      <c r="J5" s="752"/>
      <c r="K5" s="752"/>
      <c r="S5" s="305"/>
      <c r="T5" s="306"/>
      <c r="U5" s="305"/>
    </row>
    <row r="6" spans="2:22" s="307" customFormat="1" ht="25.5" customHeight="1">
      <c r="B6" s="135"/>
      <c r="C6" s="136"/>
      <c r="D6" s="136"/>
      <c r="E6" s="136"/>
      <c r="F6" s="137" t="s">
        <v>113</v>
      </c>
      <c r="G6" s="137" t="s">
        <v>98</v>
      </c>
      <c r="H6" s="160" t="s">
        <v>184</v>
      </c>
      <c r="I6" s="160" t="s">
        <v>185</v>
      </c>
      <c r="J6" s="354" t="s">
        <v>120</v>
      </c>
      <c r="S6" s="308"/>
      <c r="T6" s="309"/>
      <c r="U6" s="308"/>
    </row>
    <row r="7" spans="2:22" s="307" customFormat="1">
      <c r="B7" s="135"/>
      <c r="C7" s="136"/>
      <c r="D7" s="136"/>
      <c r="E7" s="136"/>
      <c r="F7" s="139"/>
      <c r="G7" s="351"/>
      <c r="H7" s="387" t="s">
        <v>371</v>
      </c>
      <c r="I7" s="387" t="s">
        <v>371</v>
      </c>
      <c r="J7" s="355"/>
      <c r="S7" s="308"/>
      <c r="T7" s="309"/>
      <c r="U7" s="308"/>
    </row>
    <row r="8" spans="2:22" s="352" customFormat="1">
      <c r="B8" s="353" t="s">
        <v>88</v>
      </c>
      <c r="D8" s="353"/>
      <c r="E8" s="353"/>
      <c r="G8" s="754" t="s">
        <v>331</v>
      </c>
      <c r="H8" s="388">
        <f>+'A. Instructions'!G92</f>
        <v>12800</v>
      </c>
      <c r="I8" s="388">
        <f>+'A. Instructions'!G95</f>
        <v>19212</v>
      </c>
      <c r="J8" s="356"/>
      <c r="S8" s="195"/>
      <c r="T8" s="195"/>
      <c r="U8" s="195"/>
    </row>
    <row r="9" spans="2:22" ht="15.6" hidden="1" customHeight="1">
      <c r="B9" s="32"/>
      <c r="D9" s="32"/>
      <c r="E9" s="32"/>
      <c r="F9" s="58"/>
      <c r="G9" s="755"/>
      <c r="H9" s="161"/>
      <c r="I9" s="162"/>
      <c r="J9" s="58"/>
    </row>
    <row r="10" spans="2:22" ht="11.4" customHeight="1">
      <c r="B10" s="9" t="s">
        <v>61</v>
      </c>
      <c r="D10" s="35"/>
      <c r="E10" s="35"/>
      <c r="F10" s="62">
        <f>+'C. Clergy &amp; Religious Salaries'!F11</f>
        <v>0</v>
      </c>
      <c r="G10" s="63"/>
      <c r="H10" s="638">
        <v>0</v>
      </c>
      <c r="I10" s="639">
        <v>0</v>
      </c>
      <c r="J10" s="643">
        <f>SUM(G10:I10)</f>
        <v>0</v>
      </c>
      <c r="K10" s="310"/>
      <c r="Q10" s="203" t="s">
        <v>344</v>
      </c>
      <c r="R10" s="197"/>
      <c r="S10" s="198"/>
      <c r="T10" s="199"/>
      <c r="U10" s="198"/>
      <c r="V10" s="197"/>
    </row>
    <row r="11" spans="2:22" ht="11.4" customHeight="1">
      <c r="B11" s="9" t="s">
        <v>61</v>
      </c>
      <c r="D11" s="35"/>
      <c r="E11" s="35"/>
      <c r="F11" s="62">
        <f>+'C. Clergy &amp; Religious Salaries'!F12</f>
        <v>0</v>
      </c>
      <c r="G11" s="63"/>
      <c r="H11" s="638">
        <v>0</v>
      </c>
      <c r="I11" s="639">
        <v>0</v>
      </c>
      <c r="J11" s="643">
        <f>SUM(G11:I11)</f>
        <v>0</v>
      </c>
      <c r="K11" s="310"/>
      <c r="Q11" s="203" t="s">
        <v>344</v>
      </c>
      <c r="R11" s="197"/>
      <c r="S11" s="198"/>
      <c r="T11" s="199"/>
      <c r="U11" s="198"/>
      <c r="V11" s="197"/>
    </row>
    <row r="12" spans="2:22" ht="11.4" customHeight="1">
      <c r="B12" s="9" t="s">
        <v>172</v>
      </c>
      <c r="D12" s="35"/>
      <c r="E12" s="35"/>
      <c r="F12" s="62">
        <f>+'C. Clergy &amp; Religious Salaries'!F13</f>
        <v>0</v>
      </c>
      <c r="G12" s="64"/>
      <c r="H12" s="638">
        <v>0</v>
      </c>
      <c r="I12" s="639">
        <v>0</v>
      </c>
      <c r="J12" s="643">
        <f>SUM(G12:I12)</f>
        <v>0</v>
      </c>
      <c r="K12" s="310"/>
      <c r="Q12" s="197" t="s">
        <v>345</v>
      </c>
      <c r="R12" s="197"/>
      <c r="S12" s="198">
        <v>1064</v>
      </c>
      <c r="T12" s="199">
        <v>6</v>
      </c>
      <c r="U12" s="198">
        <f>+S12*T12</f>
        <v>6384</v>
      </c>
      <c r="V12" s="197"/>
    </row>
    <row r="13" spans="2:22" ht="11.4" customHeight="1">
      <c r="B13" s="9" t="s">
        <v>172</v>
      </c>
      <c r="D13" s="35"/>
      <c r="E13" s="35"/>
      <c r="F13" s="62">
        <f>+'C. Clergy &amp; Religious Salaries'!F14</f>
        <v>0</v>
      </c>
      <c r="G13" s="64"/>
      <c r="H13" s="638">
        <v>0</v>
      </c>
      <c r="I13" s="639">
        <v>0</v>
      </c>
      <c r="J13" s="643">
        <f t="shared" ref="J13:J19" si="0">SUM(G13:I13)</f>
        <v>0</v>
      </c>
      <c r="K13" s="310"/>
      <c r="Q13" s="197" t="s">
        <v>346</v>
      </c>
      <c r="R13" s="197"/>
      <c r="S13" s="198">
        <v>1064</v>
      </c>
      <c r="T13" s="199">
        <v>6</v>
      </c>
      <c r="U13" s="198">
        <f>+S13*T13</f>
        <v>6384</v>
      </c>
      <c r="V13" s="197"/>
    </row>
    <row r="14" spans="2:22" ht="11.4" customHeight="1">
      <c r="B14" s="9" t="s">
        <v>172</v>
      </c>
      <c r="D14" s="35"/>
      <c r="E14" s="35"/>
      <c r="F14" s="62">
        <f>+'C. Clergy &amp; Religious Salaries'!F15</f>
        <v>0</v>
      </c>
      <c r="G14" s="64"/>
      <c r="H14" s="638">
        <v>0</v>
      </c>
      <c r="I14" s="639">
        <v>0</v>
      </c>
      <c r="J14" s="643">
        <f t="shared" ref="J14" si="1">SUM(G14:I14)</f>
        <v>0</v>
      </c>
      <c r="K14" s="310"/>
      <c r="Q14" s="197" t="s">
        <v>346</v>
      </c>
      <c r="R14" s="197"/>
      <c r="S14" s="198">
        <v>1064</v>
      </c>
      <c r="T14" s="199">
        <v>6</v>
      </c>
      <c r="U14" s="198">
        <f>+S14*T14</f>
        <v>6384</v>
      </c>
      <c r="V14" s="197"/>
    </row>
    <row r="15" spans="2:22" ht="11.4" customHeight="1">
      <c r="B15" s="9" t="s">
        <v>173</v>
      </c>
      <c r="D15" s="35"/>
      <c r="E15" s="35"/>
      <c r="F15" s="62">
        <f>+'C. Clergy &amp; Religious Salaries'!F16</f>
        <v>0</v>
      </c>
      <c r="G15" s="64"/>
      <c r="H15" s="638">
        <v>0</v>
      </c>
      <c r="I15" s="639">
        <v>0</v>
      </c>
      <c r="J15" s="643">
        <f t="shared" si="0"/>
        <v>0</v>
      </c>
      <c r="K15" s="310"/>
      <c r="Q15" s="200"/>
      <c r="R15" s="200"/>
      <c r="S15" s="201"/>
      <c r="T15" s="202"/>
      <c r="U15" s="201"/>
      <c r="V15" s="200"/>
    </row>
    <row r="16" spans="2:22" ht="11.4" customHeight="1">
      <c r="B16" s="9" t="s">
        <v>173</v>
      </c>
      <c r="D16" s="618"/>
      <c r="E16" s="35"/>
      <c r="F16" s="62">
        <f>+'C. Clergy &amp; Religious Salaries'!F17</f>
        <v>0</v>
      </c>
      <c r="G16" s="64"/>
      <c r="H16" s="638">
        <v>0</v>
      </c>
      <c r="I16" s="639">
        <v>0</v>
      </c>
      <c r="J16" s="643">
        <f t="shared" si="0"/>
        <v>0</v>
      </c>
      <c r="K16" s="310"/>
      <c r="Q16" s="200"/>
      <c r="R16" s="200"/>
      <c r="S16" s="201"/>
      <c r="T16" s="202"/>
      <c r="U16" s="201"/>
      <c r="V16" s="200"/>
    </row>
    <row r="17" spans="2:21" ht="11.4" customHeight="1">
      <c r="B17" s="159" t="s">
        <v>584</v>
      </c>
      <c r="C17" s="311"/>
      <c r="D17" s="618"/>
      <c r="E17" s="35"/>
      <c r="F17" s="158"/>
      <c r="G17" s="64"/>
      <c r="H17" s="638">
        <v>0</v>
      </c>
      <c r="I17" s="639">
        <v>0</v>
      </c>
      <c r="J17" s="643">
        <f t="shared" si="0"/>
        <v>0</v>
      </c>
      <c r="K17" s="310"/>
    </row>
    <row r="18" spans="2:21" ht="11.4" customHeight="1">
      <c r="B18" s="159" t="s">
        <v>584</v>
      </c>
      <c r="C18" s="311"/>
      <c r="D18" s="618"/>
      <c r="E18" s="35"/>
      <c r="F18" s="158"/>
      <c r="G18" s="64"/>
      <c r="H18" s="638">
        <v>0</v>
      </c>
      <c r="I18" s="639">
        <v>0</v>
      </c>
      <c r="J18" s="643">
        <f t="shared" si="0"/>
        <v>0</v>
      </c>
      <c r="K18" s="310"/>
    </row>
    <row r="19" spans="2:21" ht="11.4" customHeight="1">
      <c r="B19" s="159" t="s">
        <v>584</v>
      </c>
      <c r="C19" s="311"/>
      <c r="D19" s="618"/>
      <c r="E19" s="35"/>
      <c r="F19" s="158"/>
      <c r="G19" s="64"/>
      <c r="H19" s="638">
        <v>0</v>
      </c>
      <c r="I19" s="639">
        <v>0</v>
      </c>
      <c r="J19" s="643">
        <f t="shared" si="0"/>
        <v>0</v>
      </c>
      <c r="K19" s="310"/>
    </row>
    <row r="20" spans="2:21" ht="13.8" thickBot="1">
      <c r="B20" s="60"/>
      <c r="C20" s="61"/>
      <c r="D20" s="35"/>
      <c r="E20" s="35"/>
      <c r="F20" s="40"/>
      <c r="G20" s="26"/>
      <c r="H20" s="26"/>
      <c r="I20" s="46"/>
      <c r="J20" s="156"/>
    </row>
    <row r="21" spans="2:21" ht="17.25" customHeight="1" thickBot="1">
      <c r="B21" s="28" t="s">
        <v>31</v>
      </c>
      <c r="D21" s="28"/>
      <c r="E21" s="28"/>
      <c r="F21" s="59"/>
      <c r="G21" s="631">
        <f>SUM(G10:G20)</f>
        <v>0</v>
      </c>
      <c r="H21" s="632"/>
      <c r="I21" s="632"/>
      <c r="J21" s="633">
        <f>SUM(J9:J19)</f>
        <v>0</v>
      </c>
      <c r="K21" s="312"/>
    </row>
    <row r="22" spans="2:21">
      <c r="B22" s="26"/>
    </row>
    <row r="23" spans="2:21" ht="9" customHeight="1">
      <c r="B23" s="26"/>
    </row>
    <row r="25" spans="2:21">
      <c r="B25" s="26" t="s">
        <v>102</v>
      </c>
      <c r="C25" s="32" t="s">
        <v>59</v>
      </c>
      <c r="D25" s="28"/>
      <c r="E25" s="28"/>
      <c r="F25" s="59"/>
      <c r="H25" s="45"/>
      <c r="I25" s="30"/>
      <c r="J25" s="47" t="s">
        <v>120</v>
      </c>
    </row>
    <row r="26" spans="2:21">
      <c r="B26" s="26"/>
      <c r="C26" s="32"/>
      <c r="D26" s="28"/>
      <c r="E26" s="28"/>
      <c r="F26" s="59"/>
      <c r="H26" s="45"/>
      <c r="I26" s="30"/>
      <c r="J26" s="30"/>
    </row>
    <row r="27" spans="2:21">
      <c r="B27" s="53">
        <f>'B. Trial Balance'!E217</f>
        <v>603.12</v>
      </c>
      <c r="C27" s="41" t="str">
        <f>'B. Trial Balance'!F217</f>
        <v>Priest's Retirement</v>
      </c>
      <c r="D27" s="35"/>
      <c r="E27" s="35"/>
      <c r="F27" s="20"/>
      <c r="H27" s="753"/>
      <c r="I27" s="753"/>
      <c r="J27" s="640">
        <f>SUM(H10:H19)</f>
        <v>0</v>
      </c>
    </row>
    <row r="28" spans="2:21">
      <c r="B28" s="53">
        <f>'B. Trial Balance'!E218</f>
        <v>603.13</v>
      </c>
      <c r="C28" s="41" t="str">
        <f>'B. Trial Balance'!F218</f>
        <v>Priest's Health Insurance</v>
      </c>
      <c r="D28" s="35"/>
      <c r="E28" s="35"/>
      <c r="F28" s="8"/>
      <c r="H28" s="26"/>
      <c r="I28" s="46"/>
      <c r="J28" s="641">
        <f>SUM(I10:I19)</f>
        <v>0</v>
      </c>
    </row>
    <row r="29" spans="2:21">
      <c r="B29" s="53">
        <f>'B. Trial Balance'!E221</f>
        <v>603.19000000000005</v>
      </c>
      <c r="C29" s="41" t="str">
        <f>'B. Trial Balance'!F221</f>
        <v>Other</v>
      </c>
      <c r="D29" s="35"/>
      <c r="E29" s="35"/>
      <c r="F29" s="20"/>
      <c r="H29" s="26"/>
      <c r="I29" s="46"/>
      <c r="J29" s="642"/>
    </row>
    <row r="30" spans="2:21" ht="13.8" thickBot="1">
      <c r="B30" s="36"/>
      <c r="C30" s="36"/>
      <c r="D30" s="35"/>
      <c r="E30" s="35"/>
      <c r="F30" s="33"/>
      <c r="H30" s="26"/>
      <c r="I30" s="46"/>
      <c r="J30" s="6"/>
    </row>
    <row r="31" spans="2:21" s="111" customFormat="1" ht="18.75" customHeight="1" thickBot="1">
      <c r="B31" s="289">
        <v>603.1</v>
      </c>
      <c r="C31" s="290" t="s">
        <v>60</v>
      </c>
      <c r="D31" s="290"/>
      <c r="E31" s="290"/>
      <c r="F31" s="291"/>
      <c r="G31" s="313"/>
      <c r="H31" s="292"/>
      <c r="I31" s="293"/>
      <c r="J31" s="379">
        <f>SUM(J27:J29)</f>
        <v>0</v>
      </c>
      <c r="S31" s="314"/>
      <c r="T31" s="315"/>
      <c r="U31" s="314"/>
    </row>
  </sheetData>
  <customSheetViews>
    <customSheetView guid="{CFBDDB60-3834-11D7-9FA8-00B0D013707D}" scale="87" colorId="22" showGridLines="0" fitToPage="1" showRuler="0">
      <pageMargins left="0.5" right="0.5" top="0.5" bottom="0.5" header="0.5" footer="0.25"/>
      <printOptions horizontalCentered="1"/>
      <pageSetup orientation="landscape" r:id="rId1"/>
      <headerFooter alignWithMargins="0">
        <oddFooter>&amp;C&amp;P</oddFooter>
      </headerFooter>
    </customSheetView>
    <customSheetView guid="{F5C96EE0-2E1C-11D7-92C7-00B0D056AA2D}" scale="87" colorId="22" showGridLines="0" fitToPage="1" showRuler="0">
      <pageMargins left="0.5" right="0.5" top="0.5" bottom="0.5" header="0.5" footer="0.25"/>
      <printOptions horizontalCentered="1"/>
      <pageSetup orientation="landscape" r:id="rId2"/>
      <headerFooter alignWithMargins="0">
        <oddFooter>&amp;L&amp;D&amp;C&amp;P</oddFooter>
      </headerFooter>
    </customSheetView>
  </customSheetViews>
  <mergeCells count="3">
    <mergeCell ref="F5:K5"/>
    <mergeCell ref="H27:I27"/>
    <mergeCell ref="G8:G9"/>
  </mergeCells>
  <phoneticPr fontId="3" type="noConversion"/>
  <pageMargins left="0.2" right="0.2" top="0.5" bottom="0.5" header="0.2" footer="0.2"/>
  <pageSetup orientation="landscape" r:id="rId3"/>
  <headerFooter alignWithMargins="0">
    <oddFooter>&amp;L&amp;"Arial,Regular"&amp;F&amp;C&amp;"Arial,Regular"&amp;A,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T130"/>
  <sheetViews>
    <sheetView showGridLines="0" view="pageBreakPreview" zoomScaleNormal="100" zoomScaleSheetLayoutView="100" workbookViewId="0">
      <selection activeCell="D10" sqref="D10"/>
    </sheetView>
  </sheetViews>
  <sheetFormatPr defaultRowHeight="13.2"/>
  <cols>
    <col min="1" max="1" width="1.6640625" style="194" customWidth="1"/>
    <col min="2" max="2" width="14.77734375" style="194" customWidth="1"/>
    <col min="3" max="3" width="3.6640625" style="194" customWidth="1"/>
    <col min="4" max="4" width="32.44140625" style="194" customWidth="1"/>
    <col min="5" max="5" width="13.6640625" style="194" customWidth="1"/>
    <col min="6" max="6" width="1.5546875" style="192" customWidth="1"/>
    <col min="7" max="7" width="33.6640625" style="194" customWidth="1"/>
    <col min="8" max="8" width="10.44140625" style="194" customWidth="1"/>
    <col min="9" max="9" width="1.33203125" style="192" customWidth="1"/>
    <col min="10" max="10" width="33.5546875" style="194" customWidth="1"/>
    <col min="11" max="11" width="10.44140625" style="194" customWidth="1"/>
    <col min="12" max="12" width="1.77734375" style="192" customWidth="1"/>
    <col min="13" max="14" width="10.44140625" style="194" customWidth="1"/>
    <col min="15" max="15" width="2.6640625" style="192" customWidth="1"/>
    <col min="16" max="16" width="13.6640625" style="194" customWidth="1"/>
    <col min="17" max="17" width="1.6640625" style="194" customWidth="1"/>
    <col min="18" max="18" width="12.44140625" style="194" customWidth="1"/>
    <col min="19" max="19" width="9.109375" style="194" customWidth="1"/>
    <col min="20" max="20" width="15.33203125" style="194" customWidth="1"/>
    <col min="21" max="21" width="3.33203125" style="194" customWidth="1"/>
    <col min="22" max="16384" width="8.88671875" style="194"/>
  </cols>
  <sheetData>
    <row r="1" spans="2:20" s="204" customFormat="1" ht="9" customHeight="1">
      <c r="B1" s="209"/>
      <c r="D1" s="210"/>
      <c r="E1" s="210"/>
      <c r="F1" s="449"/>
      <c r="G1" s="210"/>
      <c r="H1" s="210"/>
      <c r="I1" s="449"/>
      <c r="J1" s="210"/>
      <c r="K1" s="210"/>
      <c r="L1" s="449"/>
      <c r="M1" s="210"/>
      <c r="N1" s="210"/>
      <c r="O1" s="449"/>
      <c r="P1" s="210"/>
    </row>
    <row r="2" spans="2:20" s="295" customFormat="1" ht="18" customHeight="1">
      <c r="B2" s="215" t="str">
        <f>+'A. Instructions'!B6</f>
        <v>Parish Name, City</v>
      </c>
      <c r="C2" s="215"/>
      <c r="D2" s="215"/>
      <c r="E2" s="215"/>
      <c r="F2" s="269"/>
      <c r="G2" s="215"/>
      <c r="H2" s="215"/>
      <c r="I2" s="269"/>
      <c r="J2" s="215"/>
      <c r="K2" s="215"/>
      <c r="L2" s="269"/>
      <c r="M2" s="215"/>
      <c r="N2" s="215"/>
      <c r="O2" s="343"/>
      <c r="P2" s="297" t="str">
        <f>+'C. Clergy &amp; Religious Salaries'!L2</f>
        <v>Operating Expense Budget Worksheet</v>
      </c>
    </row>
    <row r="3" spans="2:20" s="295" customFormat="1" ht="18" customHeight="1">
      <c r="B3" s="218" t="s">
        <v>359</v>
      </c>
      <c r="D3" s="299"/>
      <c r="E3" s="299"/>
      <c r="F3" s="584"/>
      <c r="G3" s="299"/>
      <c r="H3" s="299"/>
      <c r="I3" s="584"/>
      <c r="J3" s="299"/>
      <c r="K3" s="299"/>
      <c r="L3" s="584"/>
      <c r="M3" s="299"/>
      <c r="N3" s="299"/>
      <c r="O3" s="584"/>
      <c r="P3" s="220" t="str">
        <f>+'B. Trial Balance'!O4</f>
        <v>2026-27</v>
      </c>
    </row>
    <row r="4" spans="2:20" s="295" customFormat="1" ht="11.4" customHeight="1">
      <c r="B4" s="583" t="s">
        <v>312</v>
      </c>
      <c r="C4" s="583"/>
      <c r="D4" s="598"/>
      <c r="E4" s="598"/>
      <c r="F4" s="610"/>
      <c r="G4" s="598"/>
      <c r="H4" s="598"/>
      <c r="I4" s="610"/>
      <c r="J4" s="598"/>
      <c r="K4" s="598"/>
      <c r="L4" s="610"/>
      <c r="M4" s="598"/>
      <c r="N4" s="598"/>
      <c r="O4" s="610"/>
      <c r="P4" s="620" t="s">
        <v>97</v>
      </c>
    </row>
    <row r="5" spans="2:20" s="204" customFormat="1" ht="15.6" customHeight="1">
      <c r="B5" s="576" t="s">
        <v>582</v>
      </c>
      <c r="C5" s="218"/>
      <c r="D5" s="217"/>
      <c r="E5" s="217"/>
      <c r="F5" s="585"/>
      <c r="G5" s="217"/>
      <c r="H5" s="217"/>
      <c r="I5" s="585"/>
      <c r="J5" s="217"/>
      <c r="K5" s="217"/>
      <c r="L5" s="585"/>
      <c r="M5" s="217"/>
      <c r="N5" s="217"/>
      <c r="O5" s="585"/>
      <c r="P5" s="210"/>
    </row>
    <row r="6" spans="2:20" ht="72.599999999999994" hidden="1" customHeight="1">
      <c r="B6" s="756" t="s">
        <v>616</v>
      </c>
      <c r="C6" s="757"/>
      <c r="D6" s="757"/>
      <c r="E6" s="757"/>
      <c r="F6" s="757"/>
      <c r="G6" s="757"/>
      <c r="H6" s="757"/>
      <c r="I6" s="757"/>
      <c r="J6" s="757"/>
      <c r="K6" s="757"/>
      <c r="L6" s="757"/>
      <c r="M6" s="757"/>
      <c r="N6" s="757"/>
      <c r="O6" s="757"/>
      <c r="P6" s="757"/>
      <c r="Q6" s="591"/>
      <c r="R6" s="591"/>
      <c r="S6" s="591"/>
      <c r="T6" s="591"/>
    </row>
    <row r="7" spans="2:20" s="192" customFormat="1" ht="15" customHeight="1">
      <c r="B7" s="561"/>
      <c r="C7" s="428"/>
      <c r="D7" s="652"/>
      <c r="E7" s="652"/>
      <c r="F7" s="428"/>
      <c r="G7" s="652"/>
      <c r="H7" s="652"/>
      <c r="I7" s="428"/>
      <c r="J7" s="652"/>
      <c r="K7" s="652"/>
      <c r="L7" s="428"/>
      <c r="M7" s="652"/>
      <c r="N7" s="652"/>
      <c r="O7" s="428"/>
      <c r="P7" s="428"/>
      <c r="Q7" s="334"/>
      <c r="R7" s="334"/>
      <c r="S7" s="334"/>
      <c r="T7" s="334"/>
    </row>
    <row r="8" spans="2:20" s="591" customFormat="1" ht="34.200000000000003" customHeight="1">
      <c r="B8" s="758" t="s">
        <v>586</v>
      </c>
      <c r="C8" s="759"/>
      <c r="D8" s="764" t="s">
        <v>588</v>
      </c>
      <c r="E8" s="765"/>
      <c r="F8" s="590"/>
      <c r="G8" s="764" t="s">
        <v>589</v>
      </c>
      <c r="H8" s="765"/>
      <c r="I8" s="590"/>
      <c r="J8" s="764" t="s">
        <v>562</v>
      </c>
      <c r="K8" s="765"/>
      <c r="L8" s="590"/>
      <c r="M8" s="569" t="s">
        <v>576</v>
      </c>
      <c r="N8" s="569" t="s">
        <v>577</v>
      </c>
      <c r="O8" s="623"/>
      <c r="P8" s="568" t="s">
        <v>126</v>
      </c>
    </row>
    <row r="9" spans="2:20" ht="18" customHeight="1">
      <c r="B9" s="626" t="s">
        <v>585</v>
      </c>
      <c r="D9" s="600" t="s">
        <v>572</v>
      </c>
      <c r="E9" s="601" t="s">
        <v>571</v>
      </c>
      <c r="F9" s="607"/>
      <c r="G9" s="600" t="s">
        <v>572</v>
      </c>
      <c r="H9" s="601" t="s">
        <v>571</v>
      </c>
      <c r="I9" s="607"/>
      <c r="J9" s="600" t="s">
        <v>572</v>
      </c>
      <c r="K9" s="601" t="s">
        <v>571</v>
      </c>
      <c r="L9" s="279"/>
      <c r="M9" s="24"/>
      <c r="N9" s="24"/>
      <c r="O9" s="571"/>
      <c r="P9" s="30"/>
    </row>
    <row r="10" spans="2:20" ht="13.2" customHeight="1">
      <c r="B10" s="582">
        <f>'C. Clergy &amp; Religious Salaries'!F36</f>
        <v>0</v>
      </c>
      <c r="C10" s="192"/>
      <c r="D10" s="624"/>
      <c r="E10" s="634">
        <f>IFERROR(VLOOKUP(D10,Table!$F$14:$K$61,6,FALSE),0)</f>
        <v>0</v>
      </c>
      <c r="F10" s="605"/>
      <c r="G10" s="624"/>
      <c r="H10" s="634">
        <f>IFERROR(VLOOKUP(G10,Table!$F$91:$K$117,6,FALSE),0)</f>
        <v>0</v>
      </c>
      <c r="I10" s="605"/>
      <c r="J10" s="625"/>
      <c r="K10" s="634">
        <f>IFERROR(VLOOKUP(J10,Table!$F$63:$K$89,6,FALSE),0)</f>
        <v>0</v>
      </c>
      <c r="L10" s="614"/>
      <c r="M10" s="656">
        <f>IF((E10+H10+K10)&gt;0.01,2.5,0)</f>
        <v>0</v>
      </c>
      <c r="N10" s="89">
        <f>'C. Clergy &amp; Religious Salaries'!L36/100*0.25/12</f>
        <v>0</v>
      </c>
      <c r="O10" s="614"/>
      <c r="P10" s="89">
        <f>+(E10+H10+K10+M10+N10)*12</f>
        <v>0</v>
      </c>
    </row>
    <row r="11" spans="2:20" ht="13.2" customHeight="1">
      <c r="B11" s="582">
        <f>'C. Clergy &amp; Religious Salaries'!F37</f>
        <v>0</v>
      </c>
      <c r="C11" s="192"/>
      <c r="D11" s="624"/>
      <c r="E11" s="634">
        <f>IFERROR(VLOOKUP(D11,Table!$F$14:$K$61,6,FALSE),0)</f>
        <v>0</v>
      </c>
      <c r="F11" s="605"/>
      <c r="G11" s="624"/>
      <c r="H11" s="634">
        <f>IFERROR(VLOOKUP(G11,Table!$F$91:$K$117,6,FALSE),0)</f>
        <v>0</v>
      </c>
      <c r="I11" s="605"/>
      <c r="J11" s="625"/>
      <c r="K11" s="634">
        <f>IFERROR(VLOOKUP(J11,Table!$F$63:$K$89,6,FALSE),0)</f>
        <v>0</v>
      </c>
      <c r="L11" s="614"/>
      <c r="M11" s="656">
        <f t="shared" ref="M11:M12" si="0">IF((E11+H11+K11)&gt;0.01,2.5,0)</f>
        <v>0</v>
      </c>
      <c r="N11" s="89">
        <f>'C. Clergy &amp; Religious Salaries'!L37/100*0.25/12</f>
        <v>0</v>
      </c>
      <c r="O11" s="614"/>
      <c r="P11" s="89">
        <f>SUM(D11:N11)*12</f>
        <v>0</v>
      </c>
    </row>
    <row r="12" spans="2:20" ht="13.2" customHeight="1">
      <c r="B12" s="582">
        <f>'C. Clergy &amp; Religious Salaries'!F38</f>
        <v>0</v>
      </c>
      <c r="C12" s="192"/>
      <c r="D12" s="624"/>
      <c r="E12" s="634">
        <f>IFERROR(VLOOKUP(D12,Table!$F$14:$K$61,6,FALSE),0)</f>
        <v>0</v>
      </c>
      <c r="F12" s="605"/>
      <c r="G12" s="624"/>
      <c r="H12" s="634">
        <f>IFERROR(VLOOKUP(G12,Table!$F$91:$K$117,6,FALSE),0)</f>
        <v>0</v>
      </c>
      <c r="I12" s="605"/>
      <c r="J12" s="625"/>
      <c r="K12" s="634">
        <f>IFERROR(VLOOKUP(J12,Table!$F$63:$K$89,6,FALSE),0)</f>
        <v>0</v>
      </c>
      <c r="L12" s="614"/>
      <c r="M12" s="656">
        <f t="shared" si="0"/>
        <v>0</v>
      </c>
      <c r="N12" s="89">
        <f>'C. Clergy &amp; Religious Salaries'!L38/100*0.25/12</f>
        <v>0</v>
      </c>
      <c r="O12" s="614"/>
      <c r="P12" s="89">
        <f>SUM(D12:N12)*12</f>
        <v>0</v>
      </c>
    </row>
    <row r="13" spans="2:20" s="192" customFormat="1" ht="7.8" customHeight="1" thickBot="1">
      <c r="B13" s="617"/>
      <c r="D13" s="605"/>
      <c r="E13" s="605"/>
      <c r="F13" s="605"/>
      <c r="G13" s="605"/>
      <c r="H13" s="605"/>
      <c r="I13" s="605"/>
      <c r="J13" s="614"/>
      <c r="K13" s="614"/>
      <c r="L13" s="614"/>
      <c r="M13" s="614"/>
      <c r="N13" s="614"/>
      <c r="O13" s="605"/>
      <c r="P13" s="107"/>
    </row>
    <row r="14" spans="2:20" s="591" customFormat="1" ht="16.8" customHeight="1" thickBot="1">
      <c r="B14" s="603" t="s">
        <v>33</v>
      </c>
      <c r="D14" s="608"/>
      <c r="E14" s="608"/>
      <c r="F14" s="608"/>
      <c r="G14" s="608"/>
      <c r="H14" s="608"/>
      <c r="I14" s="608"/>
      <c r="J14" s="615"/>
      <c r="K14" s="615"/>
      <c r="L14" s="615"/>
      <c r="M14" s="616"/>
      <c r="N14" s="615"/>
      <c r="O14" s="608"/>
      <c r="P14" s="619">
        <f>SUM(P9:P12)</f>
        <v>0</v>
      </c>
      <c r="Q14" s="599"/>
    </row>
    <row r="16" spans="2:20" s="591" customFormat="1" ht="22.8" customHeight="1" thickBot="1">
      <c r="B16" s="604"/>
      <c r="C16" s="603"/>
      <c r="E16" s="612"/>
      <c r="F16" s="611"/>
      <c r="G16" s="612"/>
      <c r="H16" s="612"/>
      <c r="I16" s="611"/>
      <c r="J16" s="762" t="s">
        <v>118</v>
      </c>
      <c r="K16" s="763"/>
      <c r="L16" s="611"/>
      <c r="M16" s="612"/>
      <c r="N16" s="622" t="s">
        <v>119</v>
      </c>
      <c r="O16" s="334"/>
      <c r="P16" s="622" t="s">
        <v>120</v>
      </c>
    </row>
    <row r="17" spans="2:19">
      <c r="B17" s="26" t="s">
        <v>102</v>
      </c>
      <c r="C17" s="32" t="s">
        <v>124</v>
      </c>
      <c r="D17" s="30"/>
      <c r="E17" s="30"/>
      <c r="F17" s="571"/>
      <c r="G17" s="30"/>
      <c r="H17" s="30"/>
      <c r="I17" s="571"/>
      <c r="J17" s="30"/>
      <c r="K17" s="30"/>
      <c r="L17" s="571"/>
      <c r="M17" s="30"/>
      <c r="N17" s="30"/>
      <c r="P17" s="30"/>
    </row>
    <row r="18" spans="2:19">
      <c r="B18" s="53">
        <f>'B. Trial Balance'!E224</f>
        <v>603.21</v>
      </c>
      <c r="C18" s="54" t="str">
        <f>'B. Trial Balance'!F224</f>
        <v>Worker's Comp Insurance</v>
      </c>
      <c r="H18" s="26"/>
      <c r="I18" s="605"/>
      <c r="J18" s="760">
        <f>'C. Clergy &amp; Religious Salaries'!$L$40</f>
        <v>0</v>
      </c>
      <c r="K18" s="761"/>
      <c r="M18" s="26"/>
      <c r="N18" s="46">
        <v>7.0000000000000007E-2</v>
      </c>
      <c r="P18" s="89">
        <f>J18*N18</f>
        <v>0</v>
      </c>
    </row>
    <row r="19" spans="2:19">
      <c r="B19" s="53">
        <f>'B. Trial Balance'!E225</f>
        <v>603.22</v>
      </c>
      <c r="C19" s="54" t="str">
        <f>'B. Trial Balance'!F225</f>
        <v>Religious Retirement</v>
      </c>
      <c r="H19" s="26"/>
      <c r="I19" s="605"/>
      <c r="J19" s="760">
        <f>'C. Clergy &amp; Religious Salaries'!$L$40</f>
        <v>0</v>
      </c>
      <c r="K19" s="761"/>
      <c r="M19" s="26"/>
      <c r="N19" s="46">
        <v>7.0000000000000007E-2</v>
      </c>
      <c r="P19" s="89">
        <f>J19*N19</f>
        <v>0</v>
      </c>
    </row>
    <row r="20" spans="2:19">
      <c r="B20" s="53">
        <f>'B. Trial Balance'!E226</f>
        <v>603.23</v>
      </c>
      <c r="C20" s="54" t="str">
        <f>'B. Trial Balance'!F226</f>
        <v>Religious Employee Insurance</v>
      </c>
      <c r="H20" s="196"/>
      <c r="I20" s="306"/>
      <c r="J20" s="760">
        <f>P14</f>
        <v>0</v>
      </c>
      <c r="K20" s="761"/>
      <c r="M20" s="26"/>
      <c r="N20" s="157"/>
      <c r="P20" s="635">
        <f>+J20</f>
        <v>0</v>
      </c>
    </row>
    <row r="21" spans="2:19">
      <c r="B21" s="53">
        <f>'B. Trial Balance'!E227</f>
        <v>603.24</v>
      </c>
      <c r="C21" s="54" t="str">
        <f>'B. Trial Balance'!F227</f>
        <v>Religious FICA Reimbursement</v>
      </c>
      <c r="H21" s="26"/>
      <c r="I21" s="605"/>
      <c r="J21" s="760">
        <f>'C. Clergy &amp; Religious Salaries'!$L$40</f>
        <v>0</v>
      </c>
      <c r="K21" s="761"/>
      <c r="M21" s="26"/>
      <c r="N21" s="46">
        <v>7.6499999999999999E-2</v>
      </c>
      <c r="P21" s="89">
        <f>J21*N21</f>
        <v>0</v>
      </c>
    </row>
    <row r="22" spans="2:19">
      <c r="B22" s="53">
        <f>'B. Trial Balance'!E228</f>
        <v>603.25</v>
      </c>
      <c r="C22" s="39" t="s">
        <v>583</v>
      </c>
      <c r="D22" s="605"/>
      <c r="E22" s="605"/>
      <c r="F22" s="605"/>
      <c r="G22" s="306"/>
      <c r="H22" s="306"/>
      <c r="I22" s="306"/>
      <c r="J22" s="306"/>
      <c r="K22" s="306"/>
      <c r="L22" s="306"/>
      <c r="M22" s="306"/>
      <c r="N22" s="606"/>
      <c r="P22" s="98">
        <v>0</v>
      </c>
      <c r="Q22" s="192"/>
      <c r="R22" s="192"/>
      <c r="S22" s="192"/>
    </row>
    <row r="23" spans="2:19">
      <c r="B23" s="53">
        <f>'B. Trial Balance'!E229</f>
        <v>603.29</v>
      </c>
      <c r="C23" s="39" t="s">
        <v>583</v>
      </c>
      <c r="D23" s="26"/>
      <c r="E23" s="26"/>
      <c r="F23" s="605"/>
      <c r="G23" s="26"/>
      <c r="H23" s="26"/>
      <c r="I23" s="605"/>
      <c r="J23" s="26"/>
      <c r="K23" s="26"/>
      <c r="L23" s="605"/>
      <c r="M23" s="26"/>
      <c r="N23" s="46"/>
      <c r="P23" s="98">
        <v>0</v>
      </c>
    </row>
    <row r="24" spans="2:19" ht="5.25" customHeight="1" thickBot="1">
      <c r="B24" s="36"/>
      <c r="C24" s="36"/>
      <c r="D24" s="26"/>
      <c r="E24" s="26"/>
      <c r="F24" s="605"/>
      <c r="G24" s="26"/>
      <c r="H24" s="26"/>
      <c r="I24" s="605"/>
      <c r="J24" s="26"/>
      <c r="K24" s="26"/>
      <c r="L24" s="605"/>
      <c r="M24" s="26"/>
      <c r="N24" s="46"/>
      <c r="P24" s="6"/>
    </row>
    <row r="25" spans="2:19" s="169" customFormat="1" ht="21" customHeight="1" thickBot="1">
      <c r="B25" s="586">
        <v>603.20000000000005</v>
      </c>
      <c r="C25" s="587" t="s">
        <v>32</v>
      </c>
      <c r="D25" s="586"/>
      <c r="E25" s="586"/>
      <c r="F25" s="609"/>
      <c r="G25" s="587"/>
      <c r="H25" s="587"/>
      <c r="I25" s="613"/>
      <c r="J25" s="587"/>
      <c r="K25" s="587"/>
      <c r="L25" s="613"/>
      <c r="M25" s="587"/>
      <c r="N25" s="587"/>
      <c r="O25" s="613"/>
      <c r="P25" s="380">
        <f>SUM(P18:P23)</f>
        <v>0</v>
      </c>
    </row>
    <row r="33" spans="4:4">
      <c r="D33" s="597" t="s">
        <v>573</v>
      </c>
    </row>
    <row r="34" spans="4:4">
      <c r="D34" s="597" t="s">
        <v>421</v>
      </c>
    </row>
    <row r="35" spans="4:4">
      <c r="D35" s="597" t="s">
        <v>422</v>
      </c>
    </row>
    <row r="36" spans="4:4">
      <c r="D36" s="597" t="s">
        <v>423</v>
      </c>
    </row>
    <row r="37" spans="4:4">
      <c r="D37" s="597" t="s">
        <v>424</v>
      </c>
    </row>
    <row r="38" spans="4:4">
      <c r="D38" s="597" t="s">
        <v>425</v>
      </c>
    </row>
    <row r="39" spans="4:4">
      <c r="D39" s="597" t="s">
        <v>426</v>
      </c>
    </row>
    <row r="40" spans="4:4">
      <c r="D40" s="597" t="s">
        <v>427</v>
      </c>
    </row>
    <row r="41" spans="4:4">
      <c r="D41" s="597" t="s">
        <v>428</v>
      </c>
    </row>
    <row r="42" spans="4:4">
      <c r="D42" s="597" t="s">
        <v>429</v>
      </c>
    </row>
    <row r="43" spans="4:4">
      <c r="D43" s="597" t="s">
        <v>430</v>
      </c>
    </row>
    <row r="44" spans="4:4">
      <c r="D44" s="597" t="s">
        <v>431</v>
      </c>
    </row>
    <row r="45" spans="4:4">
      <c r="D45" s="597" t="s">
        <v>432</v>
      </c>
    </row>
    <row r="46" spans="4:4">
      <c r="D46" s="597" t="s">
        <v>433</v>
      </c>
    </row>
    <row r="47" spans="4:4">
      <c r="D47" s="597" t="s">
        <v>434</v>
      </c>
    </row>
    <row r="48" spans="4:4">
      <c r="D48" s="597" t="s">
        <v>435</v>
      </c>
    </row>
    <row r="49" spans="4:4">
      <c r="D49" s="597" t="s">
        <v>436</v>
      </c>
    </row>
    <row r="50" spans="4:4">
      <c r="D50" s="597" t="s">
        <v>437</v>
      </c>
    </row>
    <row r="51" spans="4:4">
      <c r="D51" s="597" t="s">
        <v>438</v>
      </c>
    </row>
    <row r="52" spans="4:4">
      <c r="D52" s="597" t="s">
        <v>439</v>
      </c>
    </row>
    <row r="53" spans="4:4">
      <c r="D53" s="597" t="s">
        <v>440</v>
      </c>
    </row>
    <row r="54" spans="4:4">
      <c r="D54" s="597" t="s">
        <v>441</v>
      </c>
    </row>
    <row r="55" spans="4:4">
      <c r="D55" s="597" t="s">
        <v>442</v>
      </c>
    </row>
    <row r="56" spans="4:4">
      <c r="D56" s="597" t="s">
        <v>443</v>
      </c>
    </row>
    <row r="57" spans="4:4">
      <c r="D57" s="597" t="s">
        <v>444</v>
      </c>
    </row>
    <row r="58" spans="4:4">
      <c r="D58" s="597" t="s">
        <v>445</v>
      </c>
    </row>
    <row r="59" spans="4:4">
      <c r="D59" s="597" t="s">
        <v>446</v>
      </c>
    </row>
    <row r="60" spans="4:4">
      <c r="D60" s="597" t="s">
        <v>447</v>
      </c>
    </row>
    <row r="61" spans="4:4">
      <c r="D61" s="597" t="s">
        <v>448</v>
      </c>
    </row>
    <row r="62" spans="4:4">
      <c r="D62" s="597" t="s">
        <v>449</v>
      </c>
    </row>
    <row r="63" spans="4:4">
      <c r="D63" s="597" t="s">
        <v>450</v>
      </c>
    </row>
    <row r="64" spans="4:4">
      <c r="D64" s="597" t="s">
        <v>451</v>
      </c>
    </row>
    <row r="65" spans="4:4">
      <c r="D65" s="597" t="s">
        <v>452</v>
      </c>
    </row>
    <row r="66" spans="4:4">
      <c r="D66" s="597" t="s">
        <v>453</v>
      </c>
    </row>
    <row r="67" spans="4:4">
      <c r="D67" s="597" t="s">
        <v>454</v>
      </c>
    </row>
    <row r="68" spans="4:4">
      <c r="D68" s="597" t="s">
        <v>455</v>
      </c>
    </row>
    <row r="69" spans="4:4">
      <c r="D69" s="597" t="s">
        <v>456</v>
      </c>
    </row>
    <row r="70" spans="4:4">
      <c r="D70" s="597" t="s">
        <v>457</v>
      </c>
    </row>
    <row r="71" spans="4:4">
      <c r="D71" s="597" t="s">
        <v>458</v>
      </c>
    </row>
    <row r="72" spans="4:4">
      <c r="D72" s="597" t="s">
        <v>459</v>
      </c>
    </row>
    <row r="73" spans="4:4">
      <c r="D73" s="597" t="s">
        <v>460</v>
      </c>
    </row>
    <row r="74" spans="4:4">
      <c r="D74" s="597" t="s">
        <v>461</v>
      </c>
    </row>
    <row r="75" spans="4:4">
      <c r="D75" s="597" t="s">
        <v>462</v>
      </c>
    </row>
    <row r="76" spans="4:4">
      <c r="D76" s="597" t="s">
        <v>463</v>
      </c>
    </row>
    <row r="77" spans="4:4">
      <c r="D77" s="597" t="s">
        <v>464</v>
      </c>
    </row>
    <row r="78" spans="4:4">
      <c r="D78" s="597" t="s">
        <v>465</v>
      </c>
    </row>
    <row r="79" spans="4:4">
      <c r="D79" s="597"/>
    </row>
    <row r="80" spans="4:4">
      <c r="D80" s="597" t="s">
        <v>573</v>
      </c>
    </row>
    <row r="81" spans="4:4">
      <c r="D81" s="597" t="s">
        <v>466</v>
      </c>
    </row>
    <row r="82" spans="4:4">
      <c r="D82" s="597" t="s">
        <v>467</v>
      </c>
    </row>
    <row r="83" spans="4:4">
      <c r="D83" s="597" t="s">
        <v>468</v>
      </c>
    </row>
    <row r="84" spans="4:4">
      <c r="D84" s="597" t="s">
        <v>469</v>
      </c>
    </row>
    <row r="85" spans="4:4">
      <c r="D85" s="597" t="s">
        <v>470</v>
      </c>
    </row>
    <row r="86" spans="4:4">
      <c r="D86" s="597" t="s">
        <v>471</v>
      </c>
    </row>
    <row r="87" spans="4:4">
      <c r="D87" s="597" t="s">
        <v>472</v>
      </c>
    </row>
    <row r="88" spans="4:4">
      <c r="D88" s="597" t="s">
        <v>473</v>
      </c>
    </row>
    <row r="89" spans="4:4">
      <c r="D89" s="597" t="s">
        <v>474</v>
      </c>
    </row>
    <row r="90" spans="4:4">
      <c r="D90" s="597" t="s">
        <v>475</v>
      </c>
    </row>
    <row r="91" spans="4:4">
      <c r="D91" s="597" t="s">
        <v>476</v>
      </c>
    </row>
    <row r="92" spans="4:4">
      <c r="D92" s="597" t="s">
        <v>477</v>
      </c>
    </row>
    <row r="93" spans="4:4">
      <c r="D93" s="597" t="s">
        <v>478</v>
      </c>
    </row>
    <row r="94" spans="4:4">
      <c r="D94" s="597" t="s">
        <v>479</v>
      </c>
    </row>
    <row r="95" spans="4:4">
      <c r="D95" s="597" t="s">
        <v>480</v>
      </c>
    </row>
    <row r="96" spans="4:4">
      <c r="D96" s="597" t="s">
        <v>481</v>
      </c>
    </row>
    <row r="97" spans="4:4">
      <c r="D97" s="597" t="s">
        <v>482</v>
      </c>
    </row>
    <row r="98" spans="4:4">
      <c r="D98" s="597" t="s">
        <v>483</v>
      </c>
    </row>
    <row r="99" spans="4:4">
      <c r="D99" s="597" t="s">
        <v>484</v>
      </c>
    </row>
    <row r="100" spans="4:4">
      <c r="D100" s="597" t="s">
        <v>485</v>
      </c>
    </row>
    <row r="101" spans="4:4">
      <c r="D101" s="597" t="s">
        <v>486</v>
      </c>
    </row>
    <row r="102" spans="4:4">
      <c r="D102" s="597" t="s">
        <v>487</v>
      </c>
    </row>
    <row r="103" spans="4:4">
      <c r="D103" s="597" t="s">
        <v>488</v>
      </c>
    </row>
    <row r="104" spans="4:4">
      <c r="D104" s="597" t="s">
        <v>489</v>
      </c>
    </row>
    <row r="105" spans="4:4">
      <c r="D105" s="597"/>
    </row>
    <row r="106" spans="4:4">
      <c r="D106" s="597" t="s">
        <v>573</v>
      </c>
    </row>
    <row r="107" spans="4:4">
      <c r="D107" s="597" t="s">
        <v>490</v>
      </c>
    </row>
    <row r="108" spans="4:4">
      <c r="D108" s="597" t="s">
        <v>491</v>
      </c>
    </row>
    <row r="109" spans="4:4">
      <c r="D109" s="597" t="s">
        <v>492</v>
      </c>
    </row>
    <row r="110" spans="4:4">
      <c r="D110" s="597" t="s">
        <v>493</v>
      </c>
    </row>
    <row r="111" spans="4:4">
      <c r="D111" s="597" t="s">
        <v>494</v>
      </c>
    </row>
    <row r="112" spans="4:4">
      <c r="D112" s="597" t="s">
        <v>495</v>
      </c>
    </row>
    <row r="113" spans="4:4">
      <c r="D113" s="597" t="s">
        <v>496</v>
      </c>
    </row>
    <row r="114" spans="4:4">
      <c r="D114" s="597" t="s">
        <v>497</v>
      </c>
    </row>
    <row r="115" spans="4:4">
      <c r="D115" s="597" t="s">
        <v>498</v>
      </c>
    </row>
    <row r="116" spans="4:4">
      <c r="D116" s="597" t="s">
        <v>499</v>
      </c>
    </row>
    <row r="117" spans="4:4">
      <c r="D117" s="597" t="s">
        <v>500</v>
      </c>
    </row>
    <row r="118" spans="4:4">
      <c r="D118" s="597" t="s">
        <v>501</v>
      </c>
    </row>
    <row r="119" spans="4:4">
      <c r="D119" s="597" t="s">
        <v>502</v>
      </c>
    </row>
    <row r="120" spans="4:4">
      <c r="D120" s="597" t="s">
        <v>503</v>
      </c>
    </row>
    <row r="121" spans="4:4">
      <c r="D121" s="597" t="s">
        <v>504</v>
      </c>
    </row>
    <row r="122" spans="4:4">
      <c r="D122" s="597" t="s">
        <v>505</v>
      </c>
    </row>
    <row r="123" spans="4:4">
      <c r="D123" s="597" t="s">
        <v>506</v>
      </c>
    </row>
    <row r="124" spans="4:4">
      <c r="D124" s="597" t="s">
        <v>507</v>
      </c>
    </row>
    <row r="125" spans="4:4">
      <c r="D125" s="597" t="s">
        <v>508</v>
      </c>
    </row>
    <row r="126" spans="4:4">
      <c r="D126" s="597" t="s">
        <v>509</v>
      </c>
    </row>
    <row r="127" spans="4:4">
      <c r="D127" s="597" t="s">
        <v>510</v>
      </c>
    </row>
    <row r="128" spans="4:4">
      <c r="D128" s="597" t="s">
        <v>511</v>
      </c>
    </row>
    <row r="129" spans="4:4">
      <c r="D129" s="597" t="s">
        <v>512</v>
      </c>
    </row>
    <row r="130" spans="4:4">
      <c r="D130" s="597" t="s">
        <v>513</v>
      </c>
    </row>
  </sheetData>
  <mergeCells count="10">
    <mergeCell ref="B6:P6"/>
    <mergeCell ref="B8:C8"/>
    <mergeCell ref="J20:K20"/>
    <mergeCell ref="J21:K21"/>
    <mergeCell ref="J16:K16"/>
    <mergeCell ref="D8:E8"/>
    <mergeCell ref="G8:H8"/>
    <mergeCell ref="J8:K8"/>
    <mergeCell ref="J18:K18"/>
    <mergeCell ref="J19:K19"/>
  </mergeCells>
  <phoneticPr fontId="3" type="noConversion"/>
  <dataValidations count="3">
    <dataValidation type="list" showInputMessage="1" showErrorMessage="1" sqref="D10:D12" xr:uid="{FD4841EF-ECE1-4D05-B874-929516F97722}">
      <formula1>$D$31:$D$79</formula1>
    </dataValidation>
    <dataValidation type="list" showInputMessage="1" showErrorMessage="1" sqref="G10:G12" xr:uid="{58E2E605-4654-440E-AF4C-CF98B4DBCF21}">
      <formula1>$D$105:$D$131</formula1>
    </dataValidation>
    <dataValidation type="list" showInputMessage="1" showErrorMessage="1" sqref="J10:J12" xr:uid="{2E07D730-CA3A-4C03-85A2-77C0CDCE0D1F}">
      <formula1>$D$79:$D$105</formula1>
    </dataValidation>
  </dataValidations>
  <pageMargins left="0.2" right="0.2" top="0.5" bottom="0.5" header="0.2" footer="0.2"/>
  <pageSetup scale="69" orientation="landscape" r:id="rId1"/>
  <headerFooter alignWithMargins="0">
    <oddFooter>&amp;L&amp;"Arial,Regular"&amp;F&amp;C&amp;"Arial,Regular"&amp;A, Page &amp;P of &amp;N</oddFooter>
  </headerFooter>
  <colBreaks count="1" manualBreakCount="1">
    <brk id="1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24">
    <pageSetUpPr fitToPage="1"/>
  </sheetPr>
  <dimension ref="A1:T171"/>
  <sheetViews>
    <sheetView showGridLines="0" view="pageBreakPreview" topLeftCell="G6" zoomScaleNormal="100" zoomScaleSheetLayoutView="100" workbookViewId="0">
      <pane ySplit="9" topLeftCell="A15" activePane="bottomLeft" state="frozen"/>
      <selection activeCell="A6" sqref="A6"/>
      <selection pane="bottomLeft" activeCell="H15" sqref="H15"/>
    </sheetView>
  </sheetViews>
  <sheetFormatPr defaultColWidth="9.6640625" defaultRowHeight="13.2"/>
  <cols>
    <col min="1" max="1" width="1.6640625" style="194" customWidth="1"/>
    <col min="2" max="2" width="7.44140625" style="194" customWidth="1"/>
    <col min="3" max="3" width="3.6640625" style="194" customWidth="1"/>
    <col min="4" max="4" width="17.33203125" style="194" customWidth="1"/>
    <col min="5" max="5" width="3.109375" style="194" customWidth="1"/>
    <col min="6" max="6" width="17.6640625" style="194" customWidth="1"/>
    <col min="7" max="7" width="6.21875" style="194" customWidth="1"/>
    <col min="8" max="8" width="37.77734375" style="194" customWidth="1"/>
    <col min="9" max="9" width="10.6640625" style="194" customWidth="1"/>
    <col min="10" max="10" width="2.33203125" style="194" customWidth="1"/>
    <col min="11" max="11" width="40.5546875" style="194" customWidth="1"/>
    <col min="12" max="12" width="9.88671875" style="194" customWidth="1"/>
    <col min="13" max="13" width="2.109375" style="194" customWidth="1"/>
    <col min="14" max="14" width="35.77734375" style="194" customWidth="1"/>
    <col min="15" max="15" width="11.33203125" style="194" customWidth="1"/>
    <col min="16" max="16" width="2.21875" style="194" customWidth="1"/>
    <col min="17" max="17" width="9.6640625" style="194"/>
    <col min="18" max="18" width="13.6640625" style="194" customWidth="1"/>
    <col min="19" max="19" width="2.21875" style="194" customWidth="1"/>
    <col min="20" max="20" width="16.5546875" style="194" customWidth="1"/>
    <col min="21" max="21" width="2.88671875" style="194" customWidth="1"/>
    <col min="22" max="22" width="9.6640625" style="194"/>
    <col min="23" max="23" width="3.5546875" style="194" customWidth="1"/>
    <col min="24" max="16384" width="9.6640625" style="194"/>
  </cols>
  <sheetData>
    <row r="1" spans="1:20" ht="9" customHeight="1">
      <c r="B1" s="196"/>
      <c r="F1" s="301"/>
      <c r="G1" s="301"/>
      <c r="H1" s="301"/>
      <c r="I1" s="301"/>
      <c r="J1" s="301"/>
      <c r="K1" s="301"/>
      <c r="L1" s="301"/>
      <c r="M1" s="301"/>
      <c r="N1" s="301"/>
      <c r="O1" s="301"/>
      <c r="P1" s="301"/>
      <c r="S1" s="301"/>
      <c r="T1" s="301"/>
    </row>
    <row r="2" spans="1:20" s="295" customFormat="1" ht="18" customHeight="1">
      <c r="B2" s="215" t="str">
        <f>+'A. Instructions'!B6</f>
        <v>Parish Name, City</v>
      </c>
      <c r="C2" s="215"/>
      <c r="D2" s="215"/>
      <c r="F2" s="215"/>
      <c r="G2" s="215"/>
      <c r="H2" s="215"/>
      <c r="I2" s="215"/>
      <c r="J2" s="215"/>
      <c r="N2" s="215"/>
      <c r="O2" s="215"/>
      <c r="P2" s="215"/>
      <c r="R2" s="297" t="str">
        <f>+'C. Clergy &amp; Religious Salaries'!L2</f>
        <v>Operating Expense Budget Worksheet</v>
      </c>
      <c r="S2" s="215"/>
      <c r="T2" s="299"/>
    </row>
    <row r="3" spans="1:20" s="295" customFormat="1" ht="18" customHeight="1">
      <c r="B3" s="218" t="s">
        <v>360</v>
      </c>
      <c r="C3" s="215"/>
      <c r="D3" s="215"/>
      <c r="E3" s="215"/>
      <c r="F3" s="215"/>
      <c r="G3" s="215"/>
      <c r="H3" s="215"/>
      <c r="I3" s="215"/>
      <c r="J3" s="215"/>
      <c r="K3" s="215"/>
      <c r="L3" s="215"/>
      <c r="M3" s="215"/>
      <c r="N3" s="215"/>
      <c r="O3" s="215"/>
      <c r="P3" s="215"/>
      <c r="R3" s="220" t="str">
        <f>+'B. Trial Balance'!O4</f>
        <v>2026-27</v>
      </c>
      <c r="S3" s="215"/>
      <c r="T3" s="299"/>
    </row>
    <row r="4" spans="1:20" s="295" customFormat="1" ht="19.8" customHeight="1">
      <c r="B4" s="218"/>
      <c r="C4" s="215"/>
      <c r="D4" s="215"/>
      <c r="E4" s="215"/>
      <c r="F4" s="215"/>
      <c r="G4" s="215"/>
      <c r="H4" s="215"/>
      <c r="I4" s="215"/>
      <c r="J4" s="215"/>
      <c r="K4" s="215"/>
      <c r="L4" s="215"/>
      <c r="M4" s="215"/>
      <c r="N4" s="215"/>
      <c r="O4" s="215"/>
      <c r="P4" s="215"/>
      <c r="R4" s="220"/>
      <c r="S4" s="215"/>
      <c r="T4" s="299"/>
    </row>
    <row r="5" spans="1:20" s="316" customFormat="1">
      <c r="E5" s="317"/>
      <c r="F5" s="318"/>
      <c r="G5" s="318"/>
      <c r="L5" s="24"/>
      <c r="M5" s="24"/>
      <c r="N5" s="24" t="s">
        <v>118</v>
      </c>
      <c r="O5" s="538"/>
      <c r="P5" s="194"/>
      <c r="Q5" s="7"/>
      <c r="R5" s="318" t="s">
        <v>119</v>
      </c>
      <c r="S5" s="194"/>
      <c r="T5" s="319" t="s">
        <v>120</v>
      </c>
    </row>
    <row r="6" spans="1:20" s="169" customFormat="1" ht="22.5" customHeight="1">
      <c r="B6" s="556" t="s">
        <v>334</v>
      </c>
      <c r="C6" s="556"/>
      <c r="D6" s="556"/>
      <c r="E6" s="557"/>
      <c r="F6" s="558"/>
      <c r="G6" s="558"/>
      <c r="L6" s="559"/>
      <c r="M6" s="559"/>
      <c r="N6" s="636">
        <f>'D. Lay Salaries'!$J$61</f>
        <v>0</v>
      </c>
      <c r="O6" s="309"/>
      <c r="P6" s="588"/>
      <c r="R6" s="560">
        <v>7.6499999999999999E-2</v>
      </c>
      <c r="S6" s="588"/>
      <c r="T6" s="637">
        <f>N6*R6</f>
        <v>0</v>
      </c>
    </row>
    <row r="7" spans="1:20" s="532" customFormat="1" ht="22.5" hidden="1" customHeight="1">
      <c r="B7" s="562"/>
      <c r="C7" s="562"/>
      <c r="D7" s="562"/>
      <c r="E7" s="563"/>
      <c r="F7" s="564"/>
      <c r="G7" s="564"/>
      <c r="L7" s="565"/>
      <c r="M7" s="565"/>
      <c r="N7" s="565"/>
      <c r="O7" s="589"/>
      <c r="P7" s="590"/>
      <c r="R7" s="566"/>
      <c r="S7" s="590"/>
      <c r="T7" s="567"/>
    </row>
    <row r="8" spans="1:20" s="532" customFormat="1" ht="7.8" customHeight="1">
      <c r="B8" s="562"/>
      <c r="C8" s="562"/>
      <c r="D8" s="562"/>
      <c r="E8" s="563"/>
      <c r="F8" s="564"/>
      <c r="G8" s="564"/>
      <c r="L8" s="565"/>
      <c r="M8" s="565"/>
      <c r="N8" s="565"/>
      <c r="O8" s="589"/>
      <c r="P8" s="590"/>
      <c r="R8" s="566"/>
      <c r="S8" s="590"/>
      <c r="T8" s="567"/>
    </row>
    <row r="9" spans="1:20" ht="17.399999999999999">
      <c r="A9" s="192"/>
      <c r="B9" s="166" t="s">
        <v>333</v>
      </c>
      <c r="C9" s="110"/>
      <c r="D9" s="110"/>
      <c r="E9" s="110"/>
      <c r="F9" s="547" t="s">
        <v>224</v>
      </c>
      <c r="I9" s="547"/>
      <c r="J9" s="547"/>
    </row>
    <row r="10" spans="1:20" s="591" customFormat="1" ht="68.400000000000006" hidden="1" customHeight="1">
      <c r="B10" s="766" t="s">
        <v>617</v>
      </c>
      <c r="C10" s="767"/>
      <c r="D10" s="767"/>
      <c r="E10" s="767"/>
      <c r="F10" s="767"/>
      <c r="G10" s="767"/>
      <c r="H10" s="767"/>
      <c r="I10" s="767"/>
      <c r="J10" s="767"/>
      <c r="K10" s="767"/>
      <c r="L10" s="767"/>
      <c r="M10" s="767"/>
      <c r="N10" s="767"/>
      <c r="O10" s="767"/>
      <c r="P10" s="767"/>
      <c r="Q10" s="767"/>
      <c r="R10" s="767"/>
      <c r="S10" s="767"/>
      <c r="T10" s="768"/>
    </row>
    <row r="11" spans="1:20" s="334" customFormat="1" ht="14.4" customHeight="1">
      <c r="B11" s="561"/>
      <c r="C11" s="424"/>
      <c r="D11" s="424"/>
      <c r="E11" s="424"/>
      <c r="F11" s="424"/>
      <c r="G11" s="424"/>
      <c r="H11" s="424"/>
      <c r="I11" s="424"/>
      <c r="J11" s="424"/>
      <c r="K11" s="424"/>
      <c r="L11" s="424"/>
      <c r="M11" s="424"/>
      <c r="N11" s="424"/>
      <c r="O11" s="424"/>
      <c r="P11" s="424"/>
      <c r="Q11" s="424"/>
      <c r="R11" s="424"/>
      <c r="S11" s="424"/>
      <c r="T11" s="424"/>
    </row>
    <row r="12" spans="1:20" s="591" customFormat="1" ht="10.8" customHeight="1">
      <c r="B12" s="527"/>
      <c r="C12" s="592"/>
      <c r="D12" s="592"/>
      <c r="E12" s="592"/>
      <c r="F12" s="592"/>
      <c r="G12" s="592"/>
      <c r="H12" s="592"/>
      <c r="I12" s="592"/>
      <c r="J12" s="592"/>
      <c r="K12" s="592"/>
      <c r="L12" s="592"/>
      <c r="M12" s="592"/>
      <c r="N12" s="592"/>
      <c r="O12" s="592"/>
      <c r="P12" s="221"/>
      <c r="Q12" s="221"/>
      <c r="R12" s="592"/>
      <c r="S12" s="221"/>
      <c r="T12" s="592"/>
    </row>
    <row r="13" spans="1:20" s="307" customFormat="1" ht="34.5" customHeight="1">
      <c r="C13" s="772" t="s">
        <v>587</v>
      </c>
      <c r="D13" s="773"/>
      <c r="F13" s="138" t="s">
        <v>113</v>
      </c>
      <c r="G13" s="138" t="s">
        <v>597</v>
      </c>
      <c r="H13" s="774" t="s">
        <v>411</v>
      </c>
      <c r="I13" s="775"/>
      <c r="J13" s="309"/>
      <c r="K13" s="774" t="s">
        <v>412</v>
      </c>
      <c r="L13" s="775"/>
      <c r="M13" s="309"/>
      <c r="N13" s="764" t="s">
        <v>562</v>
      </c>
      <c r="O13" s="776"/>
      <c r="P13" s="588"/>
      <c r="Q13" s="569" t="s">
        <v>576</v>
      </c>
      <c r="R13" s="569" t="s">
        <v>577</v>
      </c>
      <c r="S13" s="588"/>
      <c r="T13" s="138" t="s">
        <v>126</v>
      </c>
    </row>
    <row r="14" spans="1:20">
      <c r="F14" s="24"/>
      <c r="G14" s="24"/>
      <c r="H14" s="600" t="s">
        <v>572</v>
      </c>
      <c r="I14" s="601" t="s">
        <v>571</v>
      </c>
      <c r="J14" s="539"/>
      <c r="K14" s="600" t="s">
        <v>572</v>
      </c>
      <c r="L14" s="601" t="s">
        <v>571</v>
      </c>
      <c r="M14" s="539"/>
      <c r="N14" s="600" t="s">
        <v>572</v>
      </c>
      <c r="O14" s="601" t="s">
        <v>571</v>
      </c>
      <c r="P14" s="539"/>
      <c r="Q14" s="447" t="s">
        <v>224</v>
      </c>
      <c r="R14" s="27"/>
      <c r="S14" s="539"/>
      <c r="T14" s="204"/>
    </row>
    <row r="15" spans="1:20">
      <c r="C15" s="40" t="str">
        <f>'D. Lay Salaries'!C10</f>
        <v>Administration</v>
      </c>
      <c r="D15" s="6"/>
      <c r="F15" s="578">
        <f>'D. Lay Salaries'!F10</f>
        <v>0</v>
      </c>
      <c r="G15" s="650">
        <f>+'D. Lay Salaries'!H10</f>
        <v>0</v>
      </c>
      <c r="H15" s="593"/>
      <c r="I15" s="634">
        <f>VLOOKUP(H15,Table!$F$14:$K$60,6,FALSE)</f>
        <v>0</v>
      </c>
      <c r="J15" s="334"/>
      <c r="K15" s="593"/>
      <c r="L15" s="634">
        <f>VLOOKUP(K15,Table!$F$91:$K$116,6,FALSE)</f>
        <v>0</v>
      </c>
      <c r="M15" s="334"/>
      <c r="N15" s="593"/>
      <c r="O15" s="634">
        <f>VLOOKUP(N15,Table!$F$63:$K$89,6,FALSE)</f>
        <v>0</v>
      </c>
      <c r="P15" s="107"/>
      <c r="Q15" s="655">
        <f>IF((I15+L15+O15)&gt;0.01,2.5,0)</f>
        <v>0</v>
      </c>
      <c r="R15" s="89">
        <f>'D. Lay Salaries'!J10/100*0.25/12</f>
        <v>0</v>
      </c>
      <c r="S15" s="107"/>
      <c r="T15" s="89">
        <f>+(I15+L15+O15+Q15+R15)*12</f>
        <v>0</v>
      </c>
    </row>
    <row r="16" spans="1:20">
      <c r="C16" s="40"/>
      <c r="D16" s="6"/>
      <c r="F16" s="578">
        <f>'D. Lay Salaries'!F37</f>
        <v>0</v>
      </c>
      <c r="G16" s="651" t="s">
        <v>598</v>
      </c>
      <c r="H16" s="593"/>
      <c r="I16" s="634">
        <f>VLOOKUP(H16,Table!$F$14:$K$60,6,FALSE)</f>
        <v>0</v>
      </c>
      <c r="J16" s="334"/>
      <c r="K16" s="593"/>
      <c r="L16" s="634">
        <f>VLOOKUP(K16,Table!$F$91:$K$116,6,FALSE)</f>
        <v>0</v>
      </c>
      <c r="M16" s="334"/>
      <c r="N16" s="593"/>
      <c r="O16" s="634">
        <f>VLOOKUP(N16,Table!$F$63:$K$89,6,FALSE)</f>
        <v>0</v>
      </c>
      <c r="P16" s="107"/>
      <c r="Q16" s="655">
        <f t="shared" ref="Q16:Q58" si="0">IF((I16+L16+O16)&gt;0.01,2.5,0)</f>
        <v>0</v>
      </c>
      <c r="R16" s="89">
        <f>'D. Lay Salaries'!J37/100*0.25/12</f>
        <v>0</v>
      </c>
      <c r="S16" s="107"/>
      <c r="T16" s="89">
        <f t="shared" ref="T16:T58" si="1">+(I16+L16+O16+Q16+R16)*12</f>
        <v>0</v>
      </c>
    </row>
    <row r="17" spans="3:20">
      <c r="C17" s="40" t="str">
        <f>'D. Lay Salaries'!C11</f>
        <v>Bookkeeper</v>
      </c>
      <c r="D17" s="6"/>
      <c r="F17" s="578">
        <f>'D. Lay Salaries'!F11</f>
        <v>0</v>
      </c>
      <c r="G17" s="650">
        <f>+'D. Lay Salaries'!H11</f>
        <v>0</v>
      </c>
      <c r="H17" s="593"/>
      <c r="I17" s="634">
        <f>VLOOKUP(H17,Table!$F$14:$K$60,6,FALSE)</f>
        <v>0</v>
      </c>
      <c r="J17" s="334"/>
      <c r="K17" s="593"/>
      <c r="L17" s="634">
        <f>VLOOKUP(K17,Table!$F$91:$K$116,6,FALSE)</f>
        <v>0</v>
      </c>
      <c r="M17" s="334"/>
      <c r="N17" s="593"/>
      <c r="O17" s="634">
        <f>VLOOKUP(N17,Table!$F$63:$K$89,6,FALSE)</f>
        <v>0</v>
      </c>
      <c r="P17" s="107"/>
      <c r="Q17" s="655">
        <f t="shared" si="0"/>
        <v>0</v>
      </c>
      <c r="R17" s="89">
        <f>'D. Lay Salaries'!J11/100*0.25/12</f>
        <v>0</v>
      </c>
      <c r="S17" s="107"/>
      <c r="T17" s="89">
        <f t="shared" si="1"/>
        <v>0</v>
      </c>
    </row>
    <row r="18" spans="3:20">
      <c r="C18" s="40"/>
      <c r="D18" s="6"/>
      <c r="F18" s="578">
        <f>'D. Lay Salaries'!F38</f>
        <v>0</v>
      </c>
      <c r="G18" s="651" t="s">
        <v>598</v>
      </c>
      <c r="H18" s="593"/>
      <c r="I18" s="634">
        <f>VLOOKUP(H18,Table!$F$14:$K$60,6,FALSE)</f>
        <v>0</v>
      </c>
      <c r="J18" s="334"/>
      <c r="K18" s="593"/>
      <c r="L18" s="634">
        <f>VLOOKUP(K18,Table!$F$91:$K$116,6,FALSE)</f>
        <v>0</v>
      </c>
      <c r="M18" s="334"/>
      <c r="N18" s="593"/>
      <c r="O18" s="634">
        <f>VLOOKUP(N18,Table!$F$63:$K$89,6,FALSE)</f>
        <v>0</v>
      </c>
      <c r="P18" s="107"/>
      <c r="Q18" s="655">
        <f t="shared" si="0"/>
        <v>0</v>
      </c>
      <c r="R18" s="89">
        <f>'D. Lay Salaries'!J38/100*0.25/12</f>
        <v>0</v>
      </c>
      <c r="S18" s="107"/>
      <c r="T18" s="89">
        <f t="shared" si="1"/>
        <v>0</v>
      </c>
    </row>
    <row r="19" spans="3:20">
      <c r="C19" s="40" t="str">
        <f>'D. Lay Salaries'!C12</f>
        <v>Building Maintenance</v>
      </c>
      <c r="D19" s="6"/>
      <c r="F19" s="578">
        <f>'D. Lay Salaries'!F12</f>
        <v>0</v>
      </c>
      <c r="G19" s="650">
        <f>+'D. Lay Salaries'!H12</f>
        <v>0</v>
      </c>
      <c r="H19" s="593"/>
      <c r="I19" s="634">
        <f>VLOOKUP(H19,Table!$F$14:$K$60,6,FALSE)</f>
        <v>0</v>
      </c>
      <c r="J19" s="334"/>
      <c r="K19" s="593"/>
      <c r="L19" s="634">
        <f>VLOOKUP(K19,Table!$F$91:$K$116,6,FALSE)</f>
        <v>0</v>
      </c>
      <c r="M19" s="334"/>
      <c r="N19" s="593"/>
      <c r="O19" s="634">
        <f>VLOOKUP(N19,Table!$F$63:$K$89,6,FALSE)</f>
        <v>0</v>
      </c>
      <c r="P19" s="107"/>
      <c r="Q19" s="655">
        <f t="shared" si="0"/>
        <v>0</v>
      </c>
      <c r="R19" s="89">
        <f>'D. Lay Salaries'!J12/100*0.25/12</f>
        <v>0</v>
      </c>
      <c r="S19" s="107"/>
      <c r="T19" s="89">
        <f t="shared" si="1"/>
        <v>0</v>
      </c>
    </row>
    <row r="20" spans="3:20">
      <c r="C20" s="40"/>
      <c r="D20" s="6"/>
      <c r="F20" s="578">
        <f>'D. Lay Salaries'!F39</f>
        <v>0</v>
      </c>
      <c r="G20" s="651" t="s">
        <v>598</v>
      </c>
      <c r="H20" s="593"/>
      <c r="I20" s="634">
        <f>VLOOKUP(H20,Table!$F$14:$K$60,6,FALSE)</f>
        <v>0</v>
      </c>
      <c r="J20" s="334"/>
      <c r="K20" s="593"/>
      <c r="L20" s="634">
        <f>VLOOKUP(K20,Table!$F$91:$K$116,6,FALSE)</f>
        <v>0</v>
      </c>
      <c r="M20" s="334"/>
      <c r="N20" s="593"/>
      <c r="O20" s="634">
        <f>VLOOKUP(N20,Table!$F$63:$K$89,6,FALSE)</f>
        <v>0</v>
      </c>
      <c r="P20" s="107"/>
      <c r="Q20" s="655">
        <f t="shared" si="0"/>
        <v>0</v>
      </c>
      <c r="R20" s="89">
        <f>'D. Lay Salaries'!J39/100*0.25/12</f>
        <v>0</v>
      </c>
      <c r="S20" s="107"/>
      <c r="T20" s="89">
        <f t="shared" si="1"/>
        <v>0</v>
      </c>
    </row>
    <row r="21" spans="3:20">
      <c r="C21" s="40" t="str">
        <f>'D. Lay Salaries'!C13</f>
        <v>Business Manager</v>
      </c>
      <c r="D21" s="6"/>
      <c r="F21" s="578">
        <f>'D. Lay Salaries'!F13</f>
        <v>0</v>
      </c>
      <c r="G21" s="650">
        <f>+'D. Lay Salaries'!H13</f>
        <v>0</v>
      </c>
      <c r="H21" s="593"/>
      <c r="I21" s="634">
        <f>VLOOKUP(H21,Table!$F$14:$K$60,6,FALSE)</f>
        <v>0</v>
      </c>
      <c r="J21" s="334"/>
      <c r="K21" s="593"/>
      <c r="L21" s="634">
        <f>VLOOKUP(K21,Table!$F$91:$K$116,6,FALSE)</f>
        <v>0</v>
      </c>
      <c r="M21" s="334"/>
      <c r="N21" s="593"/>
      <c r="O21" s="634">
        <f>VLOOKUP(N21,Table!$F$63:$K$89,6,FALSE)</f>
        <v>0</v>
      </c>
      <c r="P21" s="107"/>
      <c r="Q21" s="655">
        <f t="shared" si="0"/>
        <v>0</v>
      </c>
      <c r="R21" s="89">
        <f>'D. Lay Salaries'!J13/100*0.25/12</f>
        <v>0</v>
      </c>
      <c r="S21" s="107"/>
      <c r="T21" s="89">
        <f t="shared" si="1"/>
        <v>0</v>
      </c>
    </row>
    <row r="22" spans="3:20">
      <c r="C22" s="40"/>
      <c r="D22" s="6"/>
      <c r="F22" s="578">
        <f>'D. Lay Salaries'!F40</f>
        <v>0</v>
      </c>
      <c r="G22" s="651" t="s">
        <v>598</v>
      </c>
      <c r="H22" s="593"/>
      <c r="I22" s="634">
        <f>VLOOKUP(H22,Table!$F$14:$K$60,6,FALSE)</f>
        <v>0</v>
      </c>
      <c r="J22" s="334"/>
      <c r="K22" s="593"/>
      <c r="L22" s="634">
        <f>VLOOKUP(K22,Table!$F$91:$K$116,6,FALSE)</f>
        <v>0</v>
      </c>
      <c r="M22" s="334"/>
      <c r="N22" s="593"/>
      <c r="O22" s="634">
        <f>VLOOKUP(N22,Table!$F$63:$K$89,6,FALSE)</f>
        <v>0</v>
      </c>
      <c r="P22" s="107"/>
      <c r="Q22" s="655">
        <f t="shared" si="0"/>
        <v>0</v>
      </c>
      <c r="R22" s="89">
        <f>'D. Lay Salaries'!J40/100*0.25/12</f>
        <v>0</v>
      </c>
      <c r="S22" s="107"/>
      <c r="T22" s="89">
        <f t="shared" si="1"/>
        <v>0</v>
      </c>
    </row>
    <row r="23" spans="3:20">
      <c r="C23" s="40" t="str">
        <f>'D. Lay Salaries'!C14</f>
        <v>Grounds Maintenance</v>
      </c>
      <c r="D23" s="6"/>
      <c r="F23" s="578">
        <f>'D. Lay Salaries'!F14</f>
        <v>0</v>
      </c>
      <c r="G23" s="650">
        <f>+'D. Lay Salaries'!H14</f>
        <v>0</v>
      </c>
      <c r="H23" s="593"/>
      <c r="I23" s="634">
        <f>VLOOKUP(H23,Table!$F$14:$K$60,6,FALSE)</f>
        <v>0</v>
      </c>
      <c r="J23" s="334"/>
      <c r="K23" s="593"/>
      <c r="L23" s="634">
        <f>VLOOKUP(K23,Table!$F$91:$K$116,6,FALSE)</f>
        <v>0</v>
      </c>
      <c r="M23" s="334"/>
      <c r="N23" s="593"/>
      <c r="O23" s="634">
        <f>VLOOKUP(N23,Table!$F$63:$K$89,6,FALSE)</f>
        <v>0</v>
      </c>
      <c r="P23" s="107"/>
      <c r="Q23" s="655">
        <f t="shared" si="0"/>
        <v>0</v>
      </c>
      <c r="R23" s="89">
        <f>'D. Lay Salaries'!J14/100*0.25/12</f>
        <v>0</v>
      </c>
      <c r="S23" s="107"/>
      <c r="T23" s="89">
        <f t="shared" si="1"/>
        <v>0</v>
      </c>
    </row>
    <row r="24" spans="3:20">
      <c r="C24" s="40"/>
      <c r="D24" s="6"/>
      <c r="F24" s="578">
        <f>'D. Lay Salaries'!F41</f>
        <v>0</v>
      </c>
      <c r="G24" s="651" t="s">
        <v>598</v>
      </c>
      <c r="H24" s="593"/>
      <c r="I24" s="634">
        <f>VLOOKUP(H24,Table!$F$14:$K$60,6,FALSE)</f>
        <v>0</v>
      </c>
      <c r="J24" s="334"/>
      <c r="K24" s="593"/>
      <c r="L24" s="634">
        <f>VLOOKUP(K24,Table!$F$91:$K$116,6,FALSE)</f>
        <v>0</v>
      </c>
      <c r="M24" s="334"/>
      <c r="N24" s="593"/>
      <c r="O24" s="634">
        <f>VLOOKUP(N24,Table!$F$63:$K$89,6,FALSE)</f>
        <v>0</v>
      </c>
      <c r="P24" s="107"/>
      <c r="Q24" s="655">
        <f t="shared" si="0"/>
        <v>0</v>
      </c>
      <c r="R24" s="89">
        <f>'D. Lay Salaries'!J41/100*0.25/12</f>
        <v>0</v>
      </c>
      <c r="S24" s="107"/>
      <c r="T24" s="89">
        <f t="shared" si="1"/>
        <v>0</v>
      </c>
    </row>
    <row r="25" spans="3:20">
      <c r="C25" s="40" t="str">
        <f>'D. Lay Salaries'!C15</f>
        <v>Housekeeper / Cook</v>
      </c>
      <c r="D25" s="6"/>
      <c r="F25" s="578">
        <f>'D. Lay Salaries'!F15</f>
        <v>0</v>
      </c>
      <c r="G25" s="650">
        <f>+'D. Lay Salaries'!H15</f>
        <v>0</v>
      </c>
      <c r="H25" s="593"/>
      <c r="I25" s="634">
        <f>VLOOKUP(H25,Table!$F$14:$K$60,6,FALSE)</f>
        <v>0</v>
      </c>
      <c r="J25" s="334"/>
      <c r="K25" s="593"/>
      <c r="L25" s="634">
        <f>VLOOKUP(K25,Table!$F$91:$K$116,6,FALSE)</f>
        <v>0</v>
      </c>
      <c r="M25" s="334"/>
      <c r="N25" s="593"/>
      <c r="O25" s="634">
        <f>VLOOKUP(N25,Table!$F$63:$K$89,6,FALSE)</f>
        <v>0</v>
      </c>
      <c r="P25" s="107"/>
      <c r="Q25" s="655">
        <f t="shared" si="0"/>
        <v>0</v>
      </c>
      <c r="R25" s="89">
        <f>'D. Lay Salaries'!J15/100*0.25/12</f>
        <v>0</v>
      </c>
      <c r="S25" s="107"/>
      <c r="T25" s="89">
        <f t="shared" si="1"/>
        <v>0</v>
      </c>
    </row>
    <row r="26" spans="3:20">
      <c r="C26" s="40"/>
      <c r="D26" s="6"/>
      <c r="F26" s="578">
        <f>'D. Lay Salaries'!F42</f>
        <v>0</v>
      </c>
      <c r="G26" s="651" t="s">
        <v>598</v>
      </c>
      <c r="H26" s="593"/>
      <c r="I26" s="634">
        <f>VLOOKUP(H26,Table!$F$14:$K$60,6,FALSE)</f>
        <v>0</v>
      </c>
      <c r="J26" s="334"/>
      <c r="K26" s="593"/>
      <c r="L26" s="634">
        <f>VLOOKUP(K26,Table!$F$91:$K$116,6,FALSE)</f>
        <v>0</v>
      </c>
      <c r="M26" s="334"/>
      <c r="N26" s="593"/>
      <c r="O26" s="634">
        <f>VLOOKUP(N26,Table!$F$63:$K$89,6,FALSE)</f>
        <v>0</v>
      </c>
      <c r="P26" s="107"/>
      <c r="Q26" s="655">
        <f t="shared" si="0"/>
        <v>0</v>
      </c>
      <c r="R26" s="89">
        <f>'D. Lay Salaries'!J42/100*0.25/12</f>
        <v>0</v>
      </c>
      <c r="S26" s="107"/>
      <c r="T26" s="89">
        <f t="shared" si="1"/>
        <v>0</v>
      </c>
    </row>
    <row r="27" spans="3:20">
      <c r="C27" s="40" t="str">
        <f>'D. Lay Salaries'!C16</f>
        <v>Liturgical Services</v>
      </c>
      <c r="D27" s="6"/>
      <c r="F27" s="578">
        <f>'D. Lay Salaries'!F16</f>
        <v>0</v>
      </c>
      <c r="G27" s="650">
        <f>+'D. Lay Salaries'!H16</f>
        <v>0</v>
      </c>
      <c r="H27" s="593"/>
      <c r="I27" s="634">
        <f>VLOOKUP(H27,Table!$F$14:$K$60,6,FALSE)</f>
        <v>0</v>
      </c>
      <c r="J27" s="334"/>
      <c r="K27" s="593"/>
      <c r="L27" s="634">
        <f>VLOOKUP(K27,Table!$F$91:$K$116,6,FALSE)</f>
        <v>0</v>
      </c>
      <c r="M27" s="334"/>
      <c r="N27" s="593"/>
      <c r="O27" s="634">
        <f>VLOOKUP(N27,Table!$F$63:$K$89,6,FALSE)</f>
        <v>0</v>
      </c>
      <c r="P27" s="107"/>
      <c r="Q27" s="655">
        <f t="shared" si="0"/>
        <v>0</v>
      </c>
      <c r="R27" s="89">
        <f>'D. Lay Salaries'!J16/100*0.25/12</f>
        <v>0</v>
      </c>
      <c r="S27" s="107"/>
      <c r="T27" s="89">
        <f t="shared" si="1"/>
        <v>0</v>
      </c>
    </row>
    <row r="28" spans="3:20">
      <c r="C28" s="40"/>
      <c r="D28" s="6"/>
      <c r="F28" s="578">
        <f>'D. Lay Salaries'!F43</f>
        <v>0</v>
      </c>
      <c r="G28" s="651" t="s">
        <v>598</v>
      </c>
      <c r="H28" s="593"/>
      <c r="I28" s="634">
        <f>VLOOKUP(H28,Table!$F$14:$K$60,6,FALSE)</f>
        <v>0</v>
      </c>
      <c r="J28" s="334"/>
      <c r="K28" s="593"/>
      <c r="L28" s="634">
        <f>VLOOKUP(K28,Table!$F$91:$K$116,6,FALSE)</f>
        <v>0</v>
      </c>
      <c r="M28" s="334"/>
      <c r="N28" s="593"/>
      <c r="O28" s="634">
        <f>VLOOKUP(N28,Table!$F$63:$K$89,6,FALSE)</f>
        <v>0</v>
      </c>
      <c r="P28" s="107"/>
      <c r="Q28" s="655">
        <f t="shared" si="0"/>
        <v>0</v>
      </c>
      <c r="R28" s="89">
        <f>'D. Lay Salaries'!J43/100*0.25/12</f>
        <v>0</v>
      </c>
      <c r="S28" s="107"/>
      <c r="T28" s="89">
        <f t="shared" si="1"/>
        <v>0</v>
      </c>
    </row>
    <row r="29" spans="3:20">
      <c r="C29" s="40" t="str">
        <f>'D. Lay Salaries'!C17</f>
        <v>Music Director / Musicians</v>
      </c>
      <c r="D29" s="6"/>
      <c r="F29" s="578">
        <f>'D. Lay Salaries'!F17</f>
        <v>0</v>
      </c>
      <c r="G29" s="650">
        <f>+'D. Lay Salaries'!H17</f>
        <v>0</v>
      </c>
      <c r="H29" s="593"/>
      <c r="I29" s="634">
        <f>VLOOKUP(H29,Table!$F$14:$K$60,6,FALSE)</f>
        <v>0</v>
      </c>
      <c r="J29" s="334"/>
      <c r="K29" s="593"/>
      <c r="L29" s="634">
        <f>VLOOKUP(K29,Table!$F$91:$K$116,6,FALSE)</f>
        <v>0</v>
      </c>
      <c r="M29" s="334"/>
      <c r="N29" s="593"/>
      <c r="O29" s="634">
        <f>VLOOKUP(N29,Table!$F$63:$K$89,6,FALSE)</f>
        <v>0</v>
      </c>
      <c r="P29" s="107"/>
      <c r="Q29" s="655">
        <f t="shared" si="0"/>
        <v>0</v>
      </c>
      <c r="R29" s="89">
        <f>'D. Lay Salaries'!J17/100*0.25/12</f>
        <v>0</v>
      </c>
      <c r="S29" s="107"/>
      <c r="T29" s="89">
        <f t="shared" si="1"/>
        <v>0</v>
      </c>
    </row>
    <row r="30" spans="3:20">
      <c r="C30" s="40"/>
      <c r="D30" s="6"/>
      <c r="F30" s="578">
        <f>'D. Lay Salaries'!F44</f>
        <v>0</v>
      </c>
      <c r="G30" s="651" t="s">
        <v>598</v>
      </c>
      <c r="H30" s="593"/>
      <c r="I30" s="634">
        <f>VLOOKUP(H30,Table!$F$14:$K$60,6,FALSE)</f>
        <v>0</v>
      </c>
      <c r="J30" s="334"/>
      <c r="K30" s="593"/>
      <c r="L30" s="634">
        <f>VLOOKUP(K30,Table!$F$91:$K$116,6,FALSE)</f>
        <v>0</v>
      </c>
      <c r="M30" s="334"/>
      <c r="N30" s="593"/>
      <c r="O30" s="634">
        <f>VLOOKUP(N30,Table!$F$63:$K$89,6,FALSE)</f>
        <v>0</v>
      </c>
      <c r="P30" s="107"/>
      <c r="Q30" s="655">
        <f t="shared" si="0"/>
        <v>0</v>
      </c>
      <c r="R30" s="89">
        <f>'D. Lay Salaries'!J44/100*0.25/12</f>
        <v>0</v>
      </c>
      <c r="S30" s="107"/>
      <c r="T30" s="89">
        <f t="shared" si="1"/>
        <v>0</v>
      </c>
    </row>
    <row r="31" spans="3:20">
      <c r="C31" s="40" t="str">
        <f>'D. Lay Salaries'!C18</f>
        <v>Nursery Services</v>
      </c>
      <c r="D31" s="6"/>
      <c r="F31" s="578">
        <f>'D. Lay Salaries'!F18</f>
        <v>0</v>
      </c>
      <c r="G31" s="650">
        <f>+'D. Lay Salaries'!H18</f>
        <v>0</v>
      </c>
      <c r="H31" s="593"/>
      <c r="I31" s="634">
        <f>VLOOKUP(H31,Table!$F$14:$K$60,6,FALSE)</f>
        <v>0</v>
      </c>
      <c r="J31" s="334"/>
      <c r="K31" s="593"/>
      <c r="L31" s="634">
        <f>VLOOKUP(K31,Table!$F$91:$K$116,6,FALSE)</f>
        <v>0</v>
      </c>
      <c r="M31" s="334"/>
      <c r="N31" s="593"/>
      <c r="O31" s="634">
        <f>VLOOKUP(N31,Table!$F$63:$K$89,6,FALSE)</f>
        <v>0</v>
      </c>
      <c r="P31" s="107"/>
      <c r="Q31" s="655">
        <f t="shared" si="0"/>
        <v>0</v>
      </c>
      <c r="R31" s="89">
        <f>'D. Lay Salaries'!J18/100*0.25/12</f>
        <v>0</v>
      </c>
      <c r="S31" s="107"/>
      <c r="T31" s="89">
        <f t="shared" si="1"/>
        <v>0</v>
      </c>
    </row>
    <row r="32" spans="3:20">
      <c r="C32" s="40"/>
      <c r="D32" s="6"/>
      <c r="F32" s="578">
        <f>'D. Lay Salaries'!F45</f>
        <v>0</v>
      </c>
      <c r="G32" s="651" t="s">
        <v>598</v>
      </c>
      <c r="H32" s="593"/>
      <c r="I32" s="634">
        <f>VLOOKUP(H32,Table!$F$14:$K$60,6,FALSE)</f>
        <v>0</v>
      </c>
      <c r="J32" s="334"/>
      <c r="K32" s="593"/>
      <c r="L32" s="634">
        <f>VLOOKUP(K32,Table!$F$91:$K$116,6,FALSE)</f>
        <v>0</v>
      </c>
      <c r="M32" s="334"/>
      <c r="N32" s="593"/>
      <c r="O32" s="634">
        <f>VLOOKUP(N32,Table!$F$63:$K$89,6,FALSE)</f>
        <v>0</v>
      </c>
      <c r="P32" s="107"/>
      <c r="Q32" s="655">
        <f t="shared" si="0"/>
        <v>0</v>
      </c>
      <c r="R32" s="89">
        <f>'D. Lay Salaries'!J45/100*0.25/12</f>
        <v>0</v>
      </c>
      <c r="S32" s="107"/>
      <c r="T32" s="89">
        <f t="shared" si="1"/>
        <v>0</v>
      </c>
    </row>
    <row r="33" spans="3:20">
      <c r="C33" s="40" t="str">
        <f>'D. Lay Salaries'!C19</f>
        <v>Receptionist</v>
      </c>
      <c r="D33" s="6"/>
      <c r="F33" s="578">
        <f>'D. Lay Salaries'!F19</f>
        <v>0</v>
      </c>
      <c r="G33" s="650">
        <f>+'D. Lay Salaries'!H19</f>
        <v>0</v>
      </c>
      <c r="H33" s="593"/>
      <c r="I33" s="634">
        <f>VLOOKUP(H33,Table!$F$14:$K$60,6,FALSE)</f>
        <v>0</v>
      </c>
      <c r="J33" s="334"/>
      <c r="K33" s="593"/>
      <c r="L33" s="634">
        <f>VLOOKUP(K33,Table!$F$91:$K$116,6,FALSE)</f>
        <v>0</v>
      </c>
      <c r="M33" s="334"/>
      <c r="N33" s="593"/>
      <c r="O33" s="634">
        <f>VLOOKUP(N33,Table!$F$63:$K$89,6,FALSE)</f>
        <v>0</v>
      </c>
      <c r="P33" s="107"/>
      <c r="Q33" s="655">
        <f t="shared" si="0"/>
        <v>0</v>
      </c>
      <c r="R33" s="89">
        <f>'D. Lay Salaries'!J19/100*0.25/12</f>
        <v>0</v>
      </c>
      <c r="S33" s="107"/>
      <c r="T33" s="89">
        <f t="shared" si="1"/>
        <v>0</v>
      </c>
    </row>
    <row r="34" spans="3:20">
      <c r="C34" s="40"/>
      <c r="D34" s="6"/>
      <c r="F34" s="578">
        <f>'D. Lay Salaries'!F46</f>
        <v>0</v>
      </c>
      <c r="G34" s="651" t="s">
        <v>598</v>
      </c>
      <c r="H34" s="593"/>
      <c r="I34" s="634">
        <f>VLOOKUP(H34,Table!$F$14:$K$60,6,FALSE)</f>
        <v>0</v>
      </c>
      <c r="J34" s="334"/>
      <c r="K34" s="593"/>
      <c r="L34" s="634">
        <f>VLOOKUP(K34,Table!$F$91:$K$116,6,FALSE)</f>
        <v>0</v>
      </c>
      <c r="M34" s="334"/>
      <c r="N34" s="593"/>
      <c r="O34" s="634">
        <f>VLOOKUP(N34,Table!$F$63:$K$89,6,FALSE)</f>
        <v>0</v>
      </c>
      <c r="P34" s="107"/>
      <c r="Q34" s="655">
        <f t="shared" si="0"/>
        <v>0</v>
      </c>
      <c r="R34" s="89">
        <f>'D. Lay Salaries'!J46/100*0.25/12</f>
        <v>0</v>
      </c>
      <c r="S34" s="107"/>
      <c r="T34" s="89">
        <f t="shared" si="1"/>
        <v>0</v>
      </c>
    </row>
    <row r="35" spans="3:20">
      <c r="C35" s="40" t="str">
        <f>'D. Lay Salaries'!C20</f>
        <v>Religious Education</v>
      </c>
      <c r="D35" s="6"/>
      <c r="F35" s="578">
        <f>'D. Lay Salaries'!F20</f>
        <v>0</v>
      </c>
      <c r="G35" s="650">
        <f>+'D. Lay Salaries'!H20</f>
        <v>0</v>
      </c>
      <c r="H35" s="593"/>
      <c r="I35" s="634">
        <f>VLOOKUP(H35,Table!$F$14:$K$60,6,FALSE)</f>
        <v>0</v>
      </c>
      <c r="J35" s="334"/>
      <c r="K35" s="593"/>
      <c r="L35" s="634">
        <f>VLOOKUP(K35,Table!$F$91:$K$116,6,FALSE)</f>
        <v>0</v>
      </c>
      <c r="M35" s="334"/>
      <c r="N35" s="593"/>
      <c r="O35" s="634">
        <f>VLOOKUP(N35,Table!$F$63:$K$89,6,FALSE)</f>
        <v>0</v>
      </c>
      <c r="P35" s="107"/>
      <c r="Q35" s="655">
        <f t="shared" si="0"/>
        <v>0</v>
      </c>
      <c r="R35" s="89">
        <f>'D. Lay Salaries'!J20/100*0.25/12</f>
        <v>0</v>
      </c>
      <c r="S35" s="107"/>
      <c r="T35" s="89">
        <f t="shared" si="1"/>
        <v>0</v>
      </c>
    </row>
    <row r="36" spans="3:20">
      <c r="C36" s="40"/>
      <c r="D36" s="6"/>
      <c r="F36" s="578">
        <f>'D. Lay Salaries'!F47</f>
        <v>0</v>
      </c>
      <c r="G36" s="651" t="s">
        <v>598</v>
      </c>
      <c r="H36" s="593"/>
      <c r="I36" s="634">
        <f>VLOOKUP(H36,Table!$F$14:$K$60,6,FALSE)</f>
        <v>0</v>
      </c>
      <c r="J36" s="334"/>
      <c r="K36" s="593"/>
      <c r="L36" s="634">
        <f>VLOOKUP(K36,Table!$F$91:$K$116,6,FALSE)</f>
        <v>0</v>
      </c>
      <c r="M36" s="334"/>
      <c r="N36" s="593"/>
      <c r="O36" s="634">
        <f>VLOOKUP(N36,Table!$F$63:$K$89,6,FALSE)</f>
        <v>0</v>
      </c>
      <c r="P36" s="107"/>
      <c r="Q36" s="655">
        <f t="shared" si="0"/>
        <v>0</v>
      </c>
      <c r="R36" s="89">
        <f>'D. Lay Salaries'!J47/100*0.25/12</f>
        <v>0</v>
      </c>
      <c r="S36" s="107"/>
      <c r="T36" s="89">
        <f t="shared" si="1"/>
        <v>0</v>
      </c>
    </row>
    <row r="37" spans="3:20">
      <c r="C37" s="40" t="str">
        <f>'D. Lay Salaries'!C21</f>
        <v>Secretary</v>
      </c>
      <c r="D37" s="6"/>
      <c r="F37" s="578">
        <f>'D. Lay Salaries'!F21</f>
        <v>0</v>
      </c>
      <c r="G37" s="650">
        <f>+'D. Lay Salaries'!H21</f>
        <v>0</v>
      </c>
      <c r="H37" s="593"/>
      <c r="I37" s="634">
        <f>VLOOKUP(H37,Table!$F$14:$K$60,6,FALSE)</f>
        <v>0</v>
      </c>
      <c r="J37" s="334"/>
      <c r="K37" s="593"/>
      <c r="L37" s="634">
        <f>VLOOKUP(K37,Table!$F$91:$K$116,6,FALSE)</f>
        <v>0</v>
      </c>
      <c r="M37" s="334"/>
      <c r="N37" s="593"/>
      <c r="O37" s="634">
        <f>VLOOKUP(N37,Table!$F$63:$K$89,6,FALSE)</f>
        <v>0</v>
      </c>
      <c r="P37" s="107"/>
      <c r="Q37" s="655">
        <f t="shared" si="0"/>
        <v>0</v>
      </c>
      <c r="R37" s="89">
        <f>'D. Lay Salaries'!J21/100*0.25/12</f>
        <v>0</v>
      </c>
      <c r="S37" s="107"/>
      <c r="T37" s="89">
        <f t="shared" si="1"/>
        <v>0</v>
      </c>
    </row>
    <row r="38" spans="3:20">
      <c r="C38" s="40"/>
      <c r="D38" s="6"/>
      <c r="F38" s="578">
        <f>'D. Lay Salaries'!F48</f>
        <v>0</v>
      </c>
      <c r="G38" s="651" t="s">
        <v>598</v>
      </c>
      <c r="H38" s="593"/>
      <c r="I38" s="634">
        <f>VLOOKUP(H38,Table!$F$14:$K$60,6,FALSE)</f>
        <v>0</v>
      </c>
      <c r="J38" s="334"/>
      <c r="K38" s="593"/>
      <c r="L38" s="634">
        <f>VLOOKUP(K38,Table!$F$91:$K$116,6,FALSE)</f>
        <v>0</v>
      </c>
      <c r="M38" s="334"/>
      <c r="N38" s="593"/>
      <c r="O38" s="634">
        <f>VLOOKUP(N38,Table!$F$63:$K$89,6,FALSE)</f>
        <v>0</v>
      </c>
      <c r="P38" s="107"/>
      <c r="Q38" s="655">
        <f t="shared" si="0"/>
        <v>0</v>
      </c>
      <c r="R38" s="89">
        <f>'D. Lay Salaries'!J48/100*0.25/12</f>
        <v>0</v>
      </c>
      <c r="S38" s="107"/>
      <c r="T38" s="89">
        <f t="shared" si="1"/>
        <v>0</v>
      </c>
    </row>
    <row r="39" spans="3:20">
      <c r="C39" s="40" t="str">
        <f>'D. Lay Salaries'!C22</f>
        <v>Security</v>
      </c>
      <c r="D39" s="6"/>
      <c r="F39" s="578">
        <f>'D. Lay Salaries'!F22</f>
        <v>0</v>
      </c>
      <c r="G39" s="650">
        <f>+'D. Lay Salaries'!H22</f>
        <v>0</v>
      </c>
      <c r="H39" s="593"/>
      <c r="I39" s="634">
        <f>VLOOKUP(H39,Table!$F$14:$K$60,6,FALSE)</f>
        <v>0</v>
      </c>
      <c r="J39" s="334"/>
      <c r="K39" s="593"/>
      <c r="L39" s="634">
        <f>VLOOKUP(K39,Table!$F$91:$K$116,6,FALSE)</f>
        <v>0</v>
      </c>
      <c r="M39" s="334"/>
      <c r="N39" s="593"/>
      <c r="O39" s="634">
        <f>VLOOKUP(N39,Table!$F$63:$K$89,6,FALSE)</f>
        <v>0</v>
      </c>
      <c r="P39" s="107"/>
      <c r="Q39" s="655">
        <f t="shared" si="0"/>
        <v>0</v>
      </c>
      <c r="R39" s="89">
        <f>'D. Lay Salaries'!J22/100*0.25/12</f>
        <v>0</v>
      </c>
      <c r="S39" s="107"/>
      <c r="T39" s="89">
        <f t="shared" si="1"/>
        <v>0</v>
      </c>
    </row>
    <row r="40" spans="3:20">
      <c r="C40" s="40"/>
      <c r="D40" s="6"/>
      <c r="F40" s="578">
        <f>'D. Lay Salaries'!F49</f>
        <v>0</v>
      </c>
      <c r="G40" s="651" t="s">
        <v>598</v>
      </c>
      <c r="H40" s="593"/>
      <c r="I40" s="634">
        <f>VLOOKUP(H40,Table!$F$14:$K$60,6,FALSE)</f>
        <v>0</v>
      </c>
      <c r="J40" s="334"/>
      <c r="K40" s="593"/>
      <c r="L40" s="634">
        <f>VLOOKUP(K40,Table!$F$91:$K$116,6,FALSE)</f>
        <v>0</v>
      </c>
      <c r="M40" s="334"/>
      <c r="N40" s="593"/>
      <c r="O40" s="634">
        <f>VLOOKUP(N40,Table!$F$63:$K$89,6,FALSE)</f>
        <v>0</v>
      </c>
      <c r="P40" s="107"/>
      <c r="Q40" s="655">
        <f t="shared" si="0"/>
        <v>0</v>
      </c>
      <c r="R40" s="89">
        <f>'D. Lay Salaries'!J49/100*0.25/12</f>
        <v>0</v>
      </c>
      <c r="S40" s="107"/>
      <c r="T40" s="89">
        <f t="shared" si="1"/>
        <v>0</v>
      </c>
    </row>
    <row r="41" spans="3:20">
      <c r="C41" s="40" t="str">
        <f>'D. Lay Salaries'!C23</f>
        <v>Wedding Coordinator</v>
      </c>
      <c r="D41" s="6"/>
      <c r="E41" s="594"/>
      <c r="F41" s="578">
        <f>'D. Lay Salaries'!F23</f>
        <v>0</v>
      </c>
      <c r="G41" s="650">
        <f>+'D. Lay Salaries'!H23</f>
        <v>0</v>
      </c>
      <c r="H41" s="593"/>
      <c r="I41" s="634">
        <f>VLOOKUP(H41,Table!$F$14:$K$60,6,FALSE)</f>
        <v>0</v>
      </c>
      <c r="J41" s="334"/>
      <c r="K41" s="593"/>
      <c r="L41" s="634">
        <f>VLOOKUP(K41,Table!$F$91:$K$116,6,FALSE)</f>
        <v>0</v>
      </c>
      <c r="M41" s="334"/>
      <c r="N41" s="593"/>
      <c r="O41" s="634">
        <f>VLOOKUP(N41,Table!$F$63:$K$89,6,FALSE)</f>
        <v>0</v>
      </c>
      <c r="P41" s="107"/>
      <c r="Q41" s="655">
        <f t="shared" si="0"/>
        <v>0</v>
      </c>
      <c r="R41" s="89">
        <f>'D. Lay Salaries'!J23/100*0.25/12</f>
        <v>0</v>
      </c>
      <c r="S41" s="107"/>
      <c r="T41" s="89">
        <f t="shared" si="1"/>
        <v>0</v>
      </c>
    </row>
    <row r="42" spans="3:20">
      <c r="C42" s="40"/>
      <c r="D42" s="6"/>
      <c r="E42" s="594"/>
      <c r="F42" s="578">
        <f>'D. Lay Salaries'!F50</f>
        <v>0</v>
      </c>
      <c r="G42" s="651" t="s">
        <v>598</v>
      </c>
      <c r="H42" s="593"/>
      <c r="I42" s="634">
        <f>VLOOKUP(H42,Table!$F$14:$K$60,6,FALSE)</f>
        <v>0</v>
      </c>
      <c r="J42" s="334"/>
      <c r="K42" s="593"/>
      <c r="L42" s="634">
        <f>VLOOKUP(K42,Table!$F$91:$K$116,6,FALSE)</f>
        <v>0</v>
      </c>
      <c r="M42" s="334"/>
      <c r="N42" s="593"/>
      <c r="O42" s="634">
        <f>VLOOKUP(N42,Table!$F$63:$K$89,6,FALSE)</f>
        <v>0</v>
      </c>
      <c r="P42" s="107"/>
      <c r="Q42" s="655">
        <f t="shared" si="0"/>
        <v>0</v>
      </c>
      <c r="R42" s="89">
        <f>'D. Lay Salaries'!J50/100*0.25/12</f>
        <v>0</v>
      </c>
      <c r="S42" s="107"/>
      <c r="T42" s="89">
        <f t="shared" si="1"/>
        <v>0</v>
      </c>
    </row>
    <row r="43" spans="3:20">
      <c r="C43" s="40" t="str">
        <f>'D. Lay Salaries'!C24</f>
        <v>Youth Minister</v>
      </c>
      <c r="D43" s="6"/>
      <c r="F43" s="578">
        <f>'D. Lay Salaries'!F24</f>
        <v>0</v>
      </c>
      <c r="G43" s="650">
        <f>+'D. Lay Salaries'!H24</f>
        <v>0</v>
      </c>
      <c r="H43" s="593"/>
      <c r="I43" s="634">
        <f>VLOOKUP(H43,Table!$F$14:$K$60,6,FALSE)</f>
        <v>0</v>
      </c>
      <c r="J43" s="334"/>
      <c r="K43" s="593"/>
      <c r="L43" s="634">
        <f>VLOOKUP(K43,Table!$F$91:$K$116,6,FALSE)</f>
        <v>0</v>
      </c>
      <c r="M43" s="334"/>
      <c r="N43" s="593"/>
      <c r="O43" s="634">
        <f>VLOOKUP(N43,Table!$F$63:$K$89,6,FALSE)</f>
        <v>0</v>
      </c>
      <c r="P43" s="107"/>
      <c r="Q43" s="655">
        <f t="shared" si="0"/>
        <v>0</v>
      </c>
      <c r="R43" s="89">
        <f>'D. Lay Salaries'!J24/100*0.25/12</f>
        <v>0</v>
      </c>
      <c r="S43" s="107"/>
      <c r="T43" s="89">
        <f t="shared" si="1"/>
        <v>0</v>
      </c>
    </row>
    <row r="44" spans="3:20">
      <c r="C44" s="40"/>
      <c r="D44" s="6"/>
      <c r="F44" s="578">
        <f>'D. Lay Salaries'!F51</f>
        <v>0</v>
      </c>
      <c r="G44" s="651" t="s">
        <v>598</v>
      </c>
      <c r="H44" s="593"/>
      <c r="I44" s="634">
        <f>VLOOKUP(H44,Table!$F$14:$K$60,6,FALSE)</f>
        <v>0</v>
      </c>
      <c r="J44" s="334"/>
      <c r="K44" s="593"/>
      <c r="L44" s="634">
        <f>VLOOKUP(K44,Table!$F$91:$K$116,6,FALSE)</f>
        <v>0</v>
      </c>
      <c r="M44" s="334"/>
      <c r="N44" s="593"/>
      <c r="O44" s="634">
        <f>VLOOKUP(N44,Table!$F$63:$K$89,6,FALSE)</f>
        <v>0</v>
      </c>
      <c r="P44" s="107"/>
      <c r="Q44" s="655">
        <f t="shared" si="0"/>
        <v>0</v>
      </c>
      <c r="R44" s="89">
        <f>'D. Lay Salaries'!J51/100*0.25/12</f>
        <v>0</v>
      </c>
      <c r="S44" s="107"/>
      <c r="T44" s="89">
        <f t="shared" si="1"/>
        <v>0</v>
      </c>
    </row>
    <row r="45" spans="3:20">
      <c r="C45" s="40" t="str">
        <f>'D. Lay Salaries'!C25</f>
        <v>Other</v>
      </c>
      <c r="D45" s="6"/>
      <c r="F45" s="578">
        <f>'D. Lay Salaries'!F25</f>
        <v>0</v>
      </c>
      <c r="G45" s="650">
        <f>+'D. Lay Salaries'!H25</f>
        <v>0</v>
      </c>
      <c r="H45" s="593"/>
      <c r="I45" s="634">
        <f>VLOOKUP(H45,Table!$F$14:$K$60,6,FALSE)</f>
        <v>0</v>
      </c>
      <c r="J45" s="334"/>
      <c r="K45" s="593"/>
      <c r="L45" s="634">
        <f>VLOOKUP(K45,Table!$F$91:$K$116,6,FALSE)</f>
        <v>0</v>
      </c>
      <c r="M45" s="334"/>
      <c r="N45" s="593"/>
      <c r="O45" s="634">
        <f>VLOOKUP(N45,Table!$F$63:$K$89,6,FALSE)</f>
        <v>0</v>
      </c>
      <c r="P45" s="107"/>
      <c r="Q45" s="655">
        <f t="shared" si="0"/>
        <v>0</v>
      </c>
      <c r="R45" s="89">
        <f>'D. Lay Salaries'!J25/100*0.25/12</f>
        <v>0</v>
      </c>
      <c r="S45" s="107"/>
      <c r="T45" s="89">
        <f t="shared" si="1"/>
        <v>0</v>
      </c>
    </row>
    <row r="46" spans="3:20">
      <c r="C46" s="40"/>
      <c r="D46" s="6"/>
      <c r="F46" s="578">
        <f>'D. Lay Salaries'!F52</f>
        <v>0</v>
      </c>
      <c r="G46" s="651" t="s">
        <v>598</v>
      </c>
      <c r="H46" s="593"/>
      <c r="I46" s="634">
        <f>VLOOKUP(H46,Table!$F$14:$K$60,6,FALSE)</f>
        <v>0</v>
      </c>
      <c r="J46" s="334"/>
      <c r="K46" s="593"/>
      <c r="L46" s="634">
        <f>VLOOKUP(K46,Table!$F$91:$K$116,6,FALSE)</f>
        <v>0</v>
      </c>
      <c r="M46" s="334"/>
      <c r="N46" s="593"/>
      <c r="O46" s="634">
        <f>VLOOKUP(N46,Table!$F$63:$K$89,6,FALSE)</f>
        <v>0</v>
      </c>
      <c r="P46" s="107"/>
      <c r="Q46" s="655">
        <f t="shared" si="0"/>
        <v>0</v>
      </c>
      <c r="R46" s="89">
        <f>'D. Lay Salaries'!J52/100*0.25/12</f>
        <v>0</v>
      </c>
      <c r="S46" s="107"/>
      <c r="T46" s="89">
        <f t="shared" si="1"/>
        <v>0</v>
      </c>
    </row>
    <row r="47" spans="3:20">
      <c r="C47" s="40">
        <f>'D. Lay Salaries'!C26</f>
        <v>0</v>
      </c>
      <c r="D47" s="6"/>
      <c r="F47" s="578">
        <f>'D. Lay Salaries'!F26</f>
        <v>0</v>
      </c>
      <c r="G47" s="650">
        <f>+'D. Lay Salaries'!H26</f>
        <v>0</v>
      </c>
      <c r="H47" s="593"/>
      <c r="I47" s="634">
        <f>VLOOKUP(H47,Table!$F$14:$K$60,6,FALSE)</f>
        <v>0</v>
      </c>
      <c r="J47" s="334"/>
      <c r="K47" s="593"/>
      <c r="L47" s="634">
        <f>VLOOKUP(K47,Table!$F$91:$K$116,6,FALSE)</f>
        <v>0</v>
      </c>
      <c r="M47" s="334"/>
      <c r="N47" s="593"/>
      <c r="O47" s="634">
        <f>VLOOKUP(N47,Table!$F$63:$K$89,6,FALSE)</f>
        <v>0</v>
      </c>
      <c r="P47" s="107"/>
      <c r="Q47" s="655">
        <f t="shared" si="0"/>
        <v>0</v>
      </c>
      <c r="R47" s="89">
        <f>'D. Lay Salaries'!J27/100*0.25/12</f>
        <v>0</v>
      </c>
      <c r="S47" s="107"/>
      <c r="T47" s="89">
        <f t="shared" si="1"/>
        <v>0</v>
      </c>
    </row>
    <row r="48" spans="3:20">
      <c r="C48" s="40"/>
      <c r="D48" s="6"/>
      <c r="F48" s="578">
        <f>'D. Lay Salaries'!F53</f>
        <v>0</v>
      </c>
      <c r="G48" s="651" t="s">
        <v>598</v>
      </c>
      <c r="H48" s="593"/>
      <c r="I48" s="634">
        <f>VLOOKUP(H48,Table!$F$14:$K$60,6,FALSE)</f>
        <v>0</v>
      </c>
      <c r="J48" s="334"/>
      <c r="K48" s="593"/>
      <c r="L48" s="634">
        <f>VLOOKUP(K48,Table!$F$91:$K$116,6,FALSE)</f>
        <v>0</v>
      </c>
      <c r="M48" s="334"/>
      <c r="N48" s="593"/>
      <c r="O48" s="634">
        <f>VLOOKUP(N48,Table!$F$63:$K$89,6,FALSE)</f>
        <v>0</v>
      </c>
      <c r="P48" s="107"/>
      <c r="Q48" s="655">
        <f t="shared" si="0"/>
        <v>0</v>
      </c>
      <c r="R48" s="89">
        <f>'D. Lay Salaries'!J53/100*0.25/12</f>
        <v>0</v>
      </c>
      <c r="S48" s="107"/>
      <c r="T48" s="89">
        <f t="shared" si="1"/>
        <v>0</v>
      </c>
    </row>
    <row r="49" spans="2:20">
      <c r="C49" s="40">
        <f>'D. Lay Salaries'!C27</f>
        <v>0</v>
      </c>
      <c r="D49" s="6"/>
      <c r="F49" s="578">
        <f>'D. Lay Salaries'!F27</f>
        <v>0</v>
      </c>
      <c r="G49" s="650">
        <f>+'D. Lay Salaries'!H27</f>
        <v>0</v>
      </c>
      <c r="H49" s="593"/>
      <c r="I49" s="634">
        <f>VLOOKUP(H49,Table!$F$14:$K$60,6,FALSE)</f>
        <v>0</v>
      </c>
      <c r="J49" s="334"/>
      <c r="K49" s="593"/>
      <c r="L49" s="634">
        <f>VLOOKUP(K49,Table!$F$91:$K$116,6,FALSE)</f>
        <v>0</v>
      </c>
      <c r="M49" s="334"/>
      <c r="N49" s="593"/>
      <c r="O49" s="634">
        <f>VLOOKUP(N49,Table!$F$63:$K$89,6,FALSE)</f>
        <v>0</v>
      </c>
      <c r="P49" s="107"/>
      <c r="Q49" s="655">
        <f t="shared" si="0"/>
        <v>0</v>
      </c>
      <c r="R49" s="89">
        <f>'D. Lay Salaries'!J29/100*0.25/12</f>
        <v>0</v>
      </c>
      <c r="S49" s="107"/>
      <c r="T49" s="89">
        <f t="shared" si="1"/>
        <v>0</v>
      </c>
    </row>
    <row r="50" spans="2:20">
      <c r="C50" s="40"/>
      <c r="D50" s="6"/>
      <c r="F50" s="578">
        <f>'D. Lay Salaries'!F54</f>
        <v>0</v>
      </c>
      <c r="G50" s="651" t="s">
        <v>598</v>
      </c>
      <c r="H50" s="593"/>
      <c r="I50" s="634">
        <f>VLOOKUP(H50,Table!$F$14:$K$60,6,FALSE)</f>
        <v>0</v>
      </c>
      <c r="J50" s="334"/>
      <c r="K50" s="593"/>
      <c r="L50" s="634">
        <f>VLOOKUP(K50,Table!$F$91:$K$116,6,FALSE)</f>
        <v>0</v>
      </c>
      <c r="M50" s="334"/>
      <c r="N50" s="593"/>
      <c r="O50" s="634">
        <f>VLOOKUP(N50,Table!$F$63:$K$89,6,FALSE)</f>
        <v>0</v>
      </c>
      <c r="P50" s="107"/>
      <c r="Q50" s="655">
        <f t="shared" si="0"/>
        <v>0</v>
      </c>
      <c r="R50" s="89">
        <f>'D. Lay Salaries'!J54/100*0.25/12</f>
        <v>0</v>
      </c>
      <c r="S50" s="107"/>
      <c r="T50" s="89">
        <f t="shared" si="1"/>
        <v>0</v>
      </c>
    </row>
    <row r="51" spans="2:20">
      <c r="C51" s="40">
        <f>'D. Lay Salaries'!C28</f>
        <v>0</v>
      </c>
      <c r="D51" s="6"/>
      <c r="F51" s="578">
        <f>'D. Lay Salaries'!F28</f>
        <v>0</v>
      </c>
      <c r="G51" s="650">
        <f>+'D. Lay Salaries'!H28</f>
        <v>0</v>
      </c>
      <c r="H51" s="593"/>
      <c r="I51" s="634">
        <f>VLOOKUP(H51,Table!$F$14:$K$60,6,FALSE)</f>
        <v>0</v>
      </c>
      <c r="J51" s="334"/>
      <c r="K51" s="593"/>
      <c r="L51" s="634">
        <f>VLOOKUP(K51,Table!$F$91:$K$116,6,FALSE)</f>
        <v>0</v>
      </c>
      <c r="M51" s="334"/>
      <c r="N51" s="593"/>
      <c r="O51" s="634">
        <f>VLOOKUP(N51,Table!$F$63:$K$89,6,FALSE)</f>
        <v>0</v>
      </c>
      <c r="P51" s="107"/>
      <c r="Q51" s="655">
        <f t="shared" si="0"/>
        <v>0</v>
      </c>
      <c r="R51" s="89">
        <f>'D. Lay Salaries'!J31/100*0.25/12</f>
        <v>0</v>
      </c>
      <c r="S51" s="107"/>
      <c r="T51" s="89">
        <f t="shared" si="1"/>
        <v>0</v>
      </c>
    </row>
    <row r="52" spans="2:20">
      <c r="C52" s="40"/>
      <c r="D52" s="6"/>
      <c r="F52" s="578">
        <f>'D. Lay Salaries'!F55</f>
        <v>0</v>
      </c>
      <c r="G52" s="651" t="s">
        <v>598</v>
      </c>
      <c r="H52" s="593"/>
      <c r="I52" s="634">
        <f>VLOOKUP(H52,Table!$F$14:$K$60,6,FALSE)</f>
        <v>0</v>
      </c>
      <c r="J52" s="334"/>
      <c r="K52" s="593"/>
      <c r="L52" s="634">
        <f>VLOOKUP(K52,Table!$F$91:$K$116,6,FALSE)</f>
        <v>0</v>
      </c>
      <c r="M52" s="334"/>
      <c r="N52" s="593"/>
      <c r="O52" s="634">
        <f>VLOOKUP(N52,Table!$F$63:$K$89,6,FALSE)</f>
        <v>0</v>
      </c>
      <c r="P52" s="107"/>
      <c r="Q52" s="655">
        <f t="shared" si="0"/>
        <v>0</v>
      </c>
      <c r="R52" s="89">
        <f>'D. Lay Salaries'!J55/100*0.25/12</f>
        <v>0</v>
      </c>
      <c r="S52" s="107"/>
      <c r="T52" s="89">
        <f t="shared" si="1"/>
        <v>0</v>
      </c>
    </row>
    <row r="53" spans="2:20">
      <c r="C53" s="40">
        <f>'D. Lay Salaries'!C29</f>
        <v>0</v>
      </c>
      <c r="D53" s="6"/>
      <c r="F53" s="578">
        <f>'D. Lay Salaries'!F29</f>
        <v>0</v>
      </c>
      <c r="G53" s="650">
        <f>+'D. Lay Salaries'!H29</f>
        <v>0</v>
      </c>
      <c r="H53" s="593"/>
      <c r="I53" s="634">
        <f>VLOOKUP(H53,Table!$F$14:$K$60,6,FALSE)</f>
        <v>0</v>
      </c>
      <c r="J53" s="334"/>
      <c r="K53" s="593"/>
      <c r="L53" s="634">
        <f>VLOOKUP(K53,Table!$F$91:$K$116,6,FALSE)</f>
        <v>0</v>
      </c>
      <c r="M53" s="334"/>
      <c r="N53" s="593"/>
      <c r="O53" s="634">
        <f>VLOOKUP(N53,Table!$F$63:$K$89,6,FALSE)</f>
        <v>0</v>
      </c>
      <c r="P53" s="107"/>
      <c r="Q53" s="655">
        <f t="shared" si="0"/>
        <v>0</v>
      </c>
      <c r="R53" s="89">
        <f>'D. Lay Salaries'!J33/100*0.25/12</f>
        <v>0</v>
      </c>
      <c r="S53" s="107"/>
      <c r="T53" s="89">
        <f t="shared" si="1"/>
        <v>0</v>
      </c>
    </row>
    <row r="54" spans="2:20">
      <c r="C54" s="40"/>
      <c r="D54" s="6"/>
      <c r="F54" s="578">
        <f>'D. Lay Salaries'!F56</f>
        <v>0</v>
      </c>
      <c r="G54" s="651" t="s">
        <v>598</v>
      </c>
      <c r="H54" s="593"/>
      <c r="I54" s="634">
        <f>VLOOKUP(H54,Table!$F$14:$K$60,6,FALSE)</f>
        <v>0</v>
      </c>
      <c r="J54" s="334"/>
      <c r="K54" s="593"/>
      <c r="L54" s="634">
        <f>VLOOKUP(K54,Table!$F$91:$K$116,6,FALSE)</f>
        <v>0</v>
      </c>
      <c r="M54" s="334"/>
      <c r="N54" s="593"/>
      <c r="O54" s="634">
        <f>VLOOKUP(N54,Table!$F$63:$K$89,6,FALSE)</f>
        <v>0</v>
      </c>
      <c r="P54" s="107"/>
      <c r="Q54" s="655">
        <f t="shared" si="0"/>
        <v>0</v>
      </c>
      <c r="R54" s="89">
        <f>'D. Lay Salaries'!J56/100*0.25/12</f>
        <v>0</v>
      </c>
      <c r="S54" s="107"/>
      <c r="T54" s="89">
        <f t="shared" si="1"/>
        <v>0</v>
      </c>
    </row>
    <row r="55" spans="2:20">
      <c r="C55" s="40">
        <f>'D. Lay Salaries'!C30</f>
        <v>0</v>
      </c>
      <c r="D55" s="6"/>
      <c r="F55" s="578">
        <f>'D. Lay Salaries'!F30</f>
        <v>0</v>
      </c>
      <c r="G55" s="650">
        <f>+'D. Lay Salaries'!H30</f>
        <v>0</v>
      </c>
      <c r="H55" s="593"/>
      <c r="I55" s="634">
        <f>VLOOKUP(H55,Table!$F$14:$K$60,6,FALSE)</f>
        <v>0</v>
      </c>
      <c r="J55" s="334"/>
      <c r="K55" s="593"/>
      <c r="L55" s="634">
        <f>VLOOKUP(K55,Table!$F$91:$K$116,6,FALSE)</f>
        <v>0</v>
      </c>
      <c r="M55" s="334"/>
      <c r="N55" s="593"/>
      <c r="O55" s="634">
        <f>VLOOKUP(N55,Table!$F$63:$K$89,6,FALSE)</f>
        <v>0</v>
      </c>
      <c r="P55" s="107"/>
      <c r="Q55" s="655">
        <f t="shared" si="0"/>
        <v>0</v>
      </c>
      <c r="R55" s="89">
        <f>'D. Lay Salaries'!J36/100*0.25/12</f>
        <v>0</v>
      </c>
      <c r="S55" s="107"/>
      <c r="T55" s="89">
        <f t="shared" si="1"/>
        <v>0</v>
      </c>
    </row>
    <row r="56" spans="2:20">
      <c r="C56" s="40"/>
      <c r="D56" s="6"/>
      <c r="F56" s="578">
        <f>'D. Lay Salaries'!F57</f>
        <v>0</v>
      </c>
      <c r="G56" s="651" t="s">
        <v>598</v>
      </c>
      <c r="H56" s="593"/>
      <c r="I56" s="634">
        <f>VLOOKUP(H56,Table!$F$14:$K$60,6,FALSE)</f>
        <v>0</v>
      </c>
      <c r="J56" s="334"/>
      <c r="K56" s="593"/>
      <c r="L56" s="634">
        <f>VLOOKUP(K56,Table!$F$91:$K$116,6,FALSE)</f>
        <v>0</v>
      </c>
      <c r="M56" s="334"/>
      <c r="N56" s="593"/>
      <c r="O56" s="634">
        <f>VLOOKUP(N56,Table!$F$63:$K$89,6,FALSE)</f>
        <v>0</v>
      </c>
      <c r="P56" s="107"/>
      <c r="Q56" s="655">
        <f t="shared" si="0"/>
        <v>0</v>
      </c>
      <c r="R56" s="89">
        <f>'D. Lay Salaries'!J57/100*0.25/12</f>
        <v>0</v>
      </c>
      <c r="S56" s="107"/>
      <c r="T56" s="89">
        <f t="shared" si="1"/>
        <v>0</v>
      </c>
    </row>
    <row r="57" spans="2:20">
      <c r="C57" s="40">
        <f>'D. Lay Salaries'!C31</f>
        <v>0</v>
      </c>
      <c r="D57" s="6"/>
      <c r="F57" s="578">
        <f>'D. Lay Salaries'!F31</f>
        <v>0</v>
      </c>
      <c r="G57" s="650">
        <f>+'D. Lay Salaries'!H31</f>
        <v>0</v>
      </c>
      <c r="H57" s="593"/>
      <c r="I57" s="634">
        <f>VLOOKUP(H57,Table!$F$14:$K$60,6,FALSE)</f>
        <v>0</v>
      </c>
      <c r="J57" s="334"/>
      <c r="K57" s="593"/>
      <c r="L57" s="634">
        <f>VLOOKUP(K57,Table!$F$91:$K$116,6,FALSE)</f>
        <v>0</v>
      </c>
      <c r="M57" s="334"/>
      <c r="N57" s="593"/>
      <c r="O57" s="634">
        <f>VLOOKUP(N57,Table!$F$63:$K$89,6,FALSE)</f>
        <v>0</v>
      </c>
      <c r="P57" s="107"/>
      <c r="Q57" s="655">
        <f t="shared" si="0"/>
        <v>0</v>
      </c>
      <c r="R57" s="89">
        <f>'D. Lay Salaries'!J38/100*0.25/12</f>
        <v>0</v>
      </c>
      <c r="S57" s="107"/>
      <c r="T57" s="89">
        <f t="shared" si="1"/>
        <v>0</v>
      </c>
    </row>
    <row r="58" spans="2:20">
      <c r="C58" s="40"/>
      <c r="D58" s="6"/>
      <c r="F58" s="578">
        <f>'D. Lay Salaries'!F58</f>
        <v>0</v>
      </c>
      <c r="G58" s="651" t="s">
        <v>598</v>
      </c>
      <c r="H58" s="593"/>
      <c r="I58" s="634">
        <f>VLOOKUP(H58,Table!$F$14:$K$60,6,FALSE)</f>
        <v>0</v>
      </c>
      <c r="J58" s="334"/>
      <c r="K58" s="593"/>
      <c r="L58" s="634">
        <f>VLOOKUP(K58,Table!$F$91:$K$116,6,FALSE)</f>
        <v>0</v>
      </c>
      <c r="M58" s="334"/>
      <c r="N58" s="593"/>
      <c r="O58" s="634">
        <f>VLOOKUP(N58,Table!$F$63:$K$89,6,FALSE)</f>
        <v>0</v>
      </c>
      <c r="P58" s="107"/>
      <c r="Q58" s="655">
        <f t="shared" si="0"/>
        <v>0</v>
      </c>
      <c r="R58" s="89">
        <f>'D. Lay Salaries'!J58/100*0.25/12</f>
        <v>0</v>
      </c>
      <c r="S58" s="107"/>
      <c r="T58" s="89">
        <f t="shared" si="1"/>
        <v>0</v>
      </c>
    </row>
    <row r="59" spans="2:20" ht="5.4" customHeight="1" thickBot="1">
      <c r="B59" s="31"/>
      <c r="C59" s="6"/>
      <c r="D59" s="6"/>
      <c r="F59" s="20"/>
      <c r="G59" s="649"/>
      <c r="H59" s="74"/>
      <c r="I59" s="74"/>
      <c r="J59" s="540"/>
      <c r="K59" s="74"/>
      <c r="L59" s="74"/>
      <c r="M59" s="540"/>
      <c r="N59" s="74"/>
      <c r="O59" s="74"/>
      <c r="P59" s="540"/>
      <c r="Q59" s="74"/>
      <c r="R59" s="75"/>
      <c r="S59" s="540"/>
      <c r="T59" s="551"/>
    </row>
    <row r="60" spans="2:20" s="111" customFormat="1" ht="16.2" thickBot="1">
      <c r="D60" s="37"/>
      <c r="E60" s="37"/>
      <c r="F60" s="172"/>
      <c r="G60" s="172"/>
      <c r="H60" s="168"/>
      <c r="I60" s="168"/>
      <c r="J60" s="168"/>
      <c r="K60" s="168"/>
      <c r="L60" s="168"/>
      <c r="M60" s="168"/>
      <c r="N60" s="168"/>
      <c r="P60" s="168"/>
      <c r="Q60" s="553">
        <v>603.29999999999995</v>
      </c>
      <c r="R60" s="554" t="s">
        <v>575</v>
      </c>
      <c r="S60" s="552"/>
      <c r="T60" s="555">
        <f>SUM(T15:T58)</f>
        <v>0</v>
      </c>
    </row>
    <row r="61" spans="2:20" ht="13.8" customHeight="1">
      <c r="F61" s="301"/>
      <c r="G61" s="301"/>
      <c r="Q61" s="192"/>
      <c r="T61" s="192"/>
    </row>
    <row r="62" spans="2:20" s="591" customFormat="1" ht="15.6">
      <c r="B62" s="177">
        <v>603.29999999999995</v>
      </c>
      <c r="C62" s="178" t="s">
        <v>574</v>
      </c>
      <c r="D62" s="177"/>
      <c r="E62" s="179"/>
      <c r="F62" s="180"/>
      <c r="G62" s="180"/>
      <c r="H62" s="181"/>
      <c r="I62" s="181"/>
      <c r="J62" s="181"/>
      <c r="K62" s="181"/>
      <c r="L62" s="181"/>
      <c r="M62" s="181"/>
      <c r="N62" s="174" t="s">
        <v>118</v>
      </c>
      <c r="O62" s="537"/>
      <c r="P62" s="602"/>
      <c r="Q62" s="621"/>
      <c r="R62" s="175" t="s">
        <v>119</v>
      </c>
      <c r="S62" s="175"/>
      <c r="T62" s="176" t="s">
        <v>120</v>
      </c>
    </row>
    <row r="63" spans="2:20">
      <c r="B63" s="53">
        <f>'B. Trial Balance'!E232</f>
        <v>603.30999999999995</v>
      </c>
      <c r="C63" s="54" t="str">
        <f>'B. Trial Balance'!F232</f>
        <v>Worker's Comp Insurance</v>
      </c>
      <c r="D63" s="35"/>
      <c r="E63" s="35"/>
      <c r="F63" s="20"/>
      <c r="G63" s="20"/>
      <c r="N63" s="89">
        <f>'D. Lay Salaries'!$J$61</f>
        <v>0</v>
      </c>
      <c r="O63" s="6"/>
      <c r="P63" s="6"/>
      <c r="R63" s="46">
        <v>0.05</v>
      </c>
      <c r="S63" s="6"/>
      <c r="T63" s="89">
        <f>N63*R63</f>
        <v>0</v>
      </c>
    </row>
    <row r="64" spans="2:20">
      <c r="B64" s="53">
        <f>'B. Trial Balance'!E233</f>
        <v>603.32000000000005</v>
      </c>
      <c r="C64" s="54" t="str">
        <f>'B. Trial Balance'!F233</f>
        <v>Lay Pension Plan</v>
      </c>
      <c r="D64" s="35"/>
      <c r="E64" s="35"/>
      <c r="F64" s="20"/>
      <c r="G64" s="20"/>
      <c r="K64" s="6"/>
      <c r="L64" s="6"/>
      <c r="M64" s="6"/>
      <c r="N64" s="89">
        <f>'D. Lay Salaries'!$J$61</f>
        <v>0</v>
      </c>
      <c r="O64" s="6"/>
      <c r="P64" s="6"/>
      <c r="R64" s="46">
        <f>'F. Religious Benefits'!N19</f>
        <v>7.0000000000000007E-2</v>
      </c>
      <c r="S64" s="6"/>
      <c r="T64" s="89">
        <f>N64*R64</f>
        <v>0</v>
      </c>
    </row>
    <row r="65" spans="2:20">
      <c r="B65" s="53">
        <f>'B. Trial Balance'!E234</f>
        <v>603.33000000000004</v>
      </c>
      <c r="C65" s="54" t="str">
        <f>'B. Trial Balance'!F234</f>
        <v>Lay Employee Insurance</v>
      </c>
      <c r="D65" s="35"/>
      <c r="E65" s="35"/>
      <c r="F65" s="20"/>
      <c r="G65" s="20"/>
      <c r="K65" s="65"/>
      <c r="L65" s="65"/>
      <c r="M65" s="65"/>
      <c r="N65" s="89">
        <f>T60</f>
        <v>0</v>
      </c>
      <c r="O65" s="6"/>
      <c r="P65" s="6"/>
      <c r="R65" s="167"/>
      <c r="S65" s="6"/>
      <c r="T65" s="635">
        <f>+N65</f>
        <v>0</v>
      </c>
    </row>
    <row r="66" spans="2:20">
      <c r="B66" s="53">
        <f>'B. Trial Balance'!E235</f>
        <v>603.34</v>
      </c>
      <c r="C66" s="54" t="str">
        <f>'B. Trial Balance'!F235</f>
        <v>Unemployment Insurance</v>
      </c>
      <c r="D66" s="35"/>
      <c r="E66" s="35"/>
      <c r="F66" s="20"/>
      <c r="G66" s="20"/>
      <c r="K66" s="6"/>
      <c r="L66" s="6"/>
      <c r="M66" s="6"/>
      <c r="N66" s="89">
        <f>'D. Lay Salaries'!$J$61</f>
        <v>0</v>
      </c>
      <c r="O66" s="6"/>
      <c r="P66" s="6"/>
      <c r="R66" s="46">
        <v>7.0000000000000001E-3</v>
      </c>
      <c r="S66" s="6"/>
      <c r="T66" s="89">
        <f>N66*R66</f>
        <v>0</v>
      </c>
    </row>
    <row r="67" spans="2:20" ht="14.4" customHeight="1">
      <c r="B67" s="53">
        <f>'B. Trial Balance'!E236</f>
        <v>603.39</v>
      </c>
      <c r="C67" s="39" t="s">
        <v>583</v>
      </c>
      <c r="D67" s="35"/>
      <c r="E67" s="35"/>
      <c r="F67" s="20"/>
      <c r="G67" s="20"/>
      <c r="H67" s="26"/>
      <c r="I67" s="26"/>
      <c r="J67" s="26"/>
      <c r="K67" s="26"/>
      <c r="L67" s="26"/>
      <c r="M67" s="26"/>
      <c r="N67" s="26"/>
      <c r="O67" s="26"/>
      <c r="P67" s="26"/>
      <c r="R67" s="46"/>
      <c r="S67" s="26"/>
      <c r="T67" s="627">
        <v>0</v>
      </c>
    </row>
    <row r="68" spans="2:20" ht="13.8" thickBot="1">
      <c r="B68" s="35"/>
      <c r="C68" s="35"/>
      <c r="D68" s="35"/>
      <c r="E68" s="35"/>
      <c r="F68" s="33"/>
      <c r="G68" s="33"/>
      <c r="H68" s="26"/>
      <c r="I68" s="26"/>
      <c r="J68" s="26"/>
      <c r="K68" s="26"/>
      <c r="L68" s="26"/>
      <c r="M68" s="26"/>
      <c r="N68" s="26"/>
      <c r="O68" s="26"/>
      <c r="P68" s="26"/>
      <c r="Q68" s="595"/>
      <c r="R68" s="29"/>
      <c r="S68" s="26"/>
      <c r="T68" s="6"/>
    </row>
    <row r="69" spans="2:20" s="169" customFormat="1" ht="20.25" customHeight="1" thickBot="1">
      <c r="B69" s="549">
        <v>603</v>
      </c>
      <c r="C69" s="769" t="s">
        <v>332</v>
      </c>
      <c r="D69" s="770"/>
      <c r="E69" s="771"/>
      <c r="F69" s="771"/>
      <c r="G69" s="596"/>
      <c r="H69" s="550"/>
      <c r="I69" s="550"/>
      <c r="J69" s="550"/>
      <c r="K69" s="294"/>
      <c r="L69" s="294"/>
      <c r="M69" s="294"/>
      <c r="N69" s="294"/>
      <c r="O69" s="294"/>
      <c r="P69" s="294"/>
      <c r="Q69" s="171"/>
      <c r="R69" s="548"/>
      <c r="S69" s="294"/>
      <c r="T69" s="380">
        <f>SUM(T63:T67)</f>
        <v>0</v>
      </c>
    </row>
    <row r="74" spans="2:20">
      <c r="H74" s="597" t="s">
        <v>573</v>
      </c>
    </row>
    <row r="75" spans="2:20">
      <c r="H75" s="597" t="s">
        <v>421</v>
      </c>
    </row>
    <row r="76" spans="2:20">
      <c r="H76" s="597" t="s">
        <v>422</v>
      </c>
    </row>
    <row r="77" spans="2:20">
      <c r="H77" s="597" t="s">
        <v>423</v>
      </c>
    </row>
    <row r="78" spans="2:20">
      <c r="H78" s="597" t="s">
        <v>424</v>
      </c>
    </row>
    <row r="79" spans="2:20">
      <c r="H79" s="597" t="s">
        <v>425</v>
      </c>
    </row>
    <row r="80" spans="2:20">
      <c r="H80" s="597" t="s">
        <v>426</v>
      </c>
    </row>
    <row r="81" spans="8:8">
      <c r="H81" s="597" t="s">
        <v>427</v>
      </c>
    </row>
    <row r="82" spans="8:8">
      <c r="H82" s="597" t="s">
        <v>428</v>
      </c>
    </row>
    <row r="83" spans="8:8">
      <c r="H83" s="597" t="s">
        <v>429</v>
      </c>
    </row>
    <row r="84" spans="8:8">
      <c r="H84" s="597" t="s">
        <v>430</v>
      </c>
    </row>
    <row r="85" spans="8:8">
      <c r="H85" s="597" t="s">
        <v>431</v>
      </c>
    </row>
    <row r="86" spans="8:8">
      <c r="H86" s="597" t="s">
        <v>432</v>
      </c>
    </row>
    <row r="87" spans="8:8">
      <c r="H87" s="597" t="s">
        <v>433</v>
      </c>
    </row>
    <row r="88" spans="8:8">
      <c r="H88" s="597" t="s">
        <v>434</v>
      </c>
    </row>
    <row r="89" spans="8:8">
      <c r="H89" s="597" t="s">
        <v>435</v>
      </c>
    </row>
    <row r="90" spans="8:8">
      <c r="H90" s="597" t="s">
        <v>436</v>
      </c>
    </row>
    <row r="91" spans="8:8">
      <c r="H91" s="597" t="s">
        <v>437</v>
      </c>
    </row>
    <row r="92" spans="8:8">
      <c r="H92" s="597" t="s">
        <v>438</v>
      </c>
    </row>
    <row r="93" spans="8:8">
      <c r="H93" s="597" t="s">
        <v>439</v>
      </c>
    </row>
    <row r="94" spans="8:8">
      <c r="H94" s="597" t="s">
        <v>440</v>
      </c>
    </row>
    <row r="95" spans="8:8">
      <c r="H95" s="597" t="s">
        <v>441</v>
      </c>
    </row>
    <row r="96" spans="8:8">
      <c r="H96" s="597" t="s">
        <v>442</v>
      </c>
    </row>
    <row r="97" spans="8:8">
      <c r="H97" s="597" t="s">
        <v>443</v>
      </c>
    </row>
    <row r="98" spans="8:8">
      <c r="H98" s="597" t="s">
        <v>444</v>
      </c>
    </row>
    <row r="99" spans="8:8">
      <c r="H99" s="597" t="s">
        <v>445</v>
      </c>
    </row>
    <row r="100" spans="8:8">
      <c r="H100" s="597" t="s">
        <v>446</v>
      </c>
    </row>
    <row r="101" spans="8:8">
      <c r="H101" s="597" t="s">
        <v>447</v>
      </c>
    </row>
    <row r="102" spans="8:8">
      <c r="H102" s="597" t="s">
        <v>448</v>
      </c>
    </row>
    <row r="103" spans="8:8">
      <c r="H103" s="597" t="s">
        <v>449</v>
      </c>
    </row>
    <row r="104" spans="8:8">
      <c r="H104" s="597" t="s">
        <v>450</v>
      </c>
    </row>
    <row r="105" spans="8:8">
      <c r="H105" s="597" t="s">
        <v>451</v>
      </c>
    </row>
    <row r="106" spans="8:8">
      <c r="H106" s="597" t="s">
        <v>452</v>
      </c>
    </row>
    <row r="107" spans="8:8">
      <c r="H107" s="597" t="s">
        <v>453</v>
      </c>
    </row>
    <row r="108" spans="8:8">
      <c r="H108" s="597" t="s">
        <v>454</v>
      </c>
    </row>
    <row r="109" spans="8:8">
      <c r="H109" s="597" t="s">
        <v>455</v>
      </c>
    </row>
    <row r="110" spans="8:8">
      <c r="H110" s="597" t="s">
        <v>456</v>
      </c>
    </row>
    <row r="111" spans="8:8">
      <c r="H111" s="597" t="s">
        <v>457</v>
      </c>
    </row>
    <row r="112" spans="8:8">
      <c r="H112" s="597" t="s">
        <v>458</v>
      </c>
    </row>
    <row r="113" spans="8:8">
      <c r="H113" s="597" t="s">
        <v>459</v>
      </c>
    </row>
    <row r="114" spans="8:8">
      <c r="H114" s="597" t="s">
        <v>460</v>
      </c>
    </row>
    <row r="115" spans="8:8">
      <c r="H115" s="597" t="s">
        <v>461</v>
      </c>
    </row>
    <row r="116" spans="8:8">
      <c r="H116" s="597" t="s">
        <v>462</v>
      </c>
    </row>
    <row r="117" spans="8:8">
      <c r="H117" s="597" t="s">
        <v>463</v>
      </c>
    </row>
    <row r="118" spans="8:8">
      <c r="H118" s="597" t="s">
        <v>464</v>
      </c>
    </row>
    <row r="119" spans="8:8">
      <c r="H119" s="597" t="s">
        <v>465</v>
      </c>
    </row>
    <row r="120" spans="8:8">
      <c r="H120" s="597"/>
    </row>
    <row r="121" spans="8:8">
      <c r="H121" s="597" t="s">
        <v>573</v>
      </c>
    </row>
    <row r="122" spans="8:8">
      <c r="H122" s="597" t="s">
        <v>466</v>
      </c>
    </row>
    <row r="123" spans="8:8">
      <c r="H123" s="597" t="s">
        <v>467</v>
      </c>
    </row>
    <row r="124" spans="8:8">
      <c r="H124" s="597" t="s">
        <v>468</v>
      </c>
    </row>
    <row r="125" spans="8:8">
      <c r="H125" s="597" t="s">
        <v>469</v>
      </c>
    </row>
    <row r="126" spans="8:8">
      <c r="H126" s="597" t="s">
        <v>470</v>
      </c>
    </row>
    <row r="127" spans="8:8">
      <c r="H127" s="597" t="s">
        <v>471</v>
      </c>
    </row>
    <row r="128" spans="8:8">
      <c r="H128" s="597" t="s">
        <v>472</v>
      </c>
    </row>
    <row r="129" spans="8:8">
      <c r="H129" s="597" t="s">
        <v>473</v>
      </c>
    </row>
    <row r="130" spans="8:8">
      <c r="H130" s="597" t="s">
        <v>474</v>
      </c>
    </row>
    <row r="131" spans="8:8">
      <c r="H131" s="597" t="s">
        <v>475</v>
      </c>
    </row>
    <row r="132" spans="8:8">
      <c r="H132" s="597" t="s">
        <v>476</v>
      </c>
    </row>
    <row r="133" spans="8:8">
      <c r="H133" s="597" t="s">
        <v>477</v>
      </c>
    </row>
    <row r="134" spans="8:8">
      <c r="H134" s="597" t="s">
        <v>478</v>
      </c>
    </row>
    <row r="135" spans="8:8">
      <c r="H135" s="597" t="s">
        <v>479</v>
      </c>
    </row>
    <row r="136" spans="8:8">
      <c r="H136" s="597" t="s">
        <v>480</v>
      </c>
    </row>
    <row r="137" spans="8:8">
      <c r="H137" s="597" t="s">
        <v>481</v>
      </c>
    </row>
    <row r="138" spans="8:8">
      <c r="H138" s="597" t="s">
        <v>482</v>
      </c>
    </row>
    <row r="139" spans="8:8">
      <c r="H139" s="597" t="s">
        <v>483</v>
      </c>
    </row>
    <row r="140" spans="8:8">
      <c r="H140" s="597" t="s">
        <v>484</v>
      </c>
    </row>
    <row r="141" spans="8:8">
      <c r="H141" s="597" t="s">
        <v>485</v>
      </c>
    </row>
    <row r="142" spans="8:8">
      <c r="H142" s="597" t="s">
        <v>486</v>
      </c>
    </row>
    <row r="143" spans="8:8">
      <c r="H143" s="597" t="s">
        <v>487</v>
      </c>
    </row>
    <row r="144" spans="8:8">
      <c r="H144" s="597" t="s">
        <v>488</v>
      </c>
    </row>
    <row r="145" spans="8:8">
      <c r="H145" s="597" t="s">
        <v>489</v>
      </c>
    </row>
    <row r="146" spans="8:8">
      <c r="H146" s="597"/>
    </row>
    <row r="147" spans="8:8">
      <c r="H147" s="597" t="s">
        <v>573</v>
      </c>
    </row>
    <row r="148" spans="8:8">
      <c r="H148" s="597" t="s">
        <v>490</v>
      </c>
    </row>
    <row r="149" spans="8:8">
      <c r="H149" s="597" t="s">
        <v>491</v>
      </c>
    </row>
    <row r="150" spans="8:8">
      <c r="H150" s="597" t="s">
        <v>492</v>
      </c>
    </row>
    <row r="151" spans="8:8">
      <c r="H151" s="597" t="s">
        <v>493</v>
      </c>
    </row>
    <row r="152" spans="8:8">
      <c r="H152" s="597" t="s">
        <v>494</v>
      </c>
    </row>
    <row r="153" spans="8:8">
      <c r="H153" s="597" t="s">
        <v>495</v>
      </c>
    </row>
    <row r="154" spans="8:8">
      <c r="H154" s="597" t="s">
        <v>496</v>
      </c>
    </row>
    <row r="155" spans="8:8">
      <c r="H155" s="597" t="s">
        <v>497</v>
      </c>
    </row>
    <row r="156" spans="8:8">
      <c r="H156" s="597" t="s">
        <v>498</v>
      </c>
    </row>
    <row r="157" spans="8:8">
      <c r="H157" s="597" t="s">
        <v>499</v>
      </c>
    </row>
    <row r="158" spans="8:8">
      <c r="H158" s="597" t="s">
        <v>500</v>
      </c>
    </row>
    <row r="159" spans="8:8">
      <c r="H159" s="597" t="s">
        <v>501</v>
      </c>
    </row>
    <row r="160" spans="8:8">
      <c r="H160" s="597" t="s">
        <v>502</v>
      </c>
    </row>
    <row r="161" spans="8:8">
      <c r="H161" s="597" t="s">
        <v>503</v>
      </c>
    </row>
    <row r="162" spans="8:8">
      <c r="H162" s="597" t="s">
        <v>504</v>
      </c>
    </row>
    <row r="163" spans="8:8">
      <c r="H163" s="597" t="s">
        <v>505</v>
      </c>
    </row>
    <row r="164" spans="8:8">
      <c r="H164" s="597" t="s">
        <v>506</v>
      </c>
    </row>
    <row r="165" spans="8:8">
      <c r="H165" s="597" t="s">
        <v>507</v>
      </c>
    </row>
    <row r="166" spans="8:8">
      <c r="H166" s="597" t="s">
        <v>508</v>
      </c>
    </row>
    <row r="167" spans="8:8">
      <c r="H167" s="597" t="s">
        <v>509</v>
      </c>
    </row>
    <row r="168" spans="8:8">
      <c r="H168" s="597" t="s">
        <v>510</v>
      </c>
    </row>
    <row r="169" spans="8:8">
      <c r="H169" s="597" t="s">
        <v>511</v>
      </c>
    </row>
    <row r="170" spans="8:8">
      <c r="H170" s="597" t="s">
        <v>512</v>
      </c>
    </row>
    <row r="171" spans="8:8">
      <c r="H171" s="597" t="s">
        <v>513</v>
      </c>
    </row>
  </sheetData>
  <customSheetViews>
    <customSheetView guid="{CFBDDB60-3834-11D7-9FA8-00B0D013707D}" scale="87" colorId="22" showGridLines="0" fitToPage="1" showRuler="0">
      <pageMargins left="0.5" right="0.5" top="0.5" bottom="0.5" header="0.5" footer="0.25"/>
      <printOptions horizontalCentered="1"/>
      <pageSetup orientation="landscape" r:id="rId1"/>
      <headerFooter alignWithMargins="0">
        <oddFooter>&amp;C&amp;P</oddFooter>
      </headerFooter>
    </customSheetView>
    <customSheetView guid="{F5C96EE0-2E1C-11D7-92C7-00B0D056AA2D}" scale="87" colorId="22" showGridLines="0" fitToPage="1" showRuler="0">
      <pageMargins left="0.5" right="0.5" top="0.5" bottom="0.5" header="0.5" footer="0.25"/>
      <printOptions horizontalCentered="1"/>
      <pageSetup orientation="landscape" r:id="rId2"/>
      <headerFooter alignWithMargins="0">
        <oddFooter>&amp;L&amp;D&amp;C&amp;P</oddFooter>
      </headerFooter>
    </customSheetView>
  </customSheetViews>
  <mergeCells count="6">
    <mergeCell ref="B10:T10"/>
    <mergeCell ref="C69:F69"/>
    <mergeCell ref="C13:D13"/>
    <mergeCell ref="H13:I13"/>
    <mergeCell ref="K13:L13"/>
    <mergeCell ref="N13:O13"/>
  </mergeCells>
  <phoneticPr fontId="3" type="noConversion"/>
  <dataValidations count="3">
    <dataValidation type="list" showInputMessage="1" showErrorMessage="1" sqref="H15:H58" xr:uid="{5380F300-3BE0-46D4-A76C-A73B21B9C8B6}">
      <formula1>$H$74:$H$120</formula1>
    </dataValidation>
    <dataValidation type="list" showInputMessage="1" showErrorMessage="1" sqref="K15:K58" xr:uid="{45B277C3-9821-4AFB-BCE2-ECB706DB6D4A}">
      <formula1>$H$146:$H$173</formula1>
    </dataValidation>
    <dataValidation type="list" showInputMessage="1" showErrorMessage="1" sqref="N15:N58" xr:uid="{ACF2EDA3-A72F-4AEE-BB07-7478487296E5}">
      <formula1>$H$120:$H$145</formula1>
    </dataValidation>
  </dataValidations>
  <pageMargins left="0.2" right="0.2" top="0.25" bottom="0.25" header="0.1" footer="0.1"/>
  <pageSetup scale="54" fitToHeight="2" orientation="landscape" r:id="rId3"/>
  <headerFooter alignWithMargins="0">
    <oddFooter>&amp;L&amp;"Arial,Regular"&amp;F, &amp;A
page &amp;P of &amp;N</oddFooter>
  </headerFooter>
  <rowBreaks count="1" manualBreakCount="1">
    <brk id="42"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1"/>
  <dimension ref="A1:U119"/>
  <sheetViews>
    <sheetView showGridLines="0" view="pageBreakPreview" zoomScaleNormal="90" zoomScaleSheetLayoutView="100" workbookViewId="0">
      <pane xSplit="4" ySplit="8" topLeftCell="E9" activePane="bottomRight" state="frozen"/>
      <selection pane="topRight" activeCell="E1" sqref="E1"/>
      <selection pane="bottomLeft" activeCell="A8" sqref="A8"/>
      <selection pane="bottomRight" activeCell="F11" sqref="F11"/>
    </sheetView>
  </sheetViews>
  <sheetFormatPr defaultColWidth="8.6640625" defaultRowHeight="13.2"/>
  <cols>
    <col min="1" max="1" width="1.6640625" customWidth="1"/>
    <col min="2" max="2" width="10.88671875" customWidth="1"/>
    <col min="3" max="3" width="3.6640625" customWidth="1"/>
    <col min="4" max="4" width="26.44140625" customWidth="1"/>
    <col min="5" max="5" width="3.44140625" customWidth="1"/>
    <col min="6" max="6" width="15.6640625" customWidth="1"/>
    <col min="7" max="7" width="2.33203125" customWidth="1"/>
    <col min="8" max="9" width="16.6640625" customWidth="1"/>
    <col min="10" max="10" width="15.109375" customWidth="1"/>
    <col min="11" max="11" width="3.6640625" customWidth="1"/>
    <col min="12" max="12" width="17" style="148" customWidth="1"/>
    <col min="13" max="13" width="16.33203125" customWidth="1"/>
    <col min="14" max="14" width="10.33203125" style="72" customWidth="1"/>
    <col min="15" max="15" width="1.6640625" customWidth="1"/>
    <col min="16" max="16" width="44.21875" customWidth="1"/>
    <col min="17" max="18" width="10.6640625" hidden="1" customWidth="1"/>
    <col min="19" max="19" width="2.33203125" hidden="1" customWidth="1"/>
    <col min="20" max="20" width="3.88671875" customWidth="1"/>
    <col min="21" max="210" width="10.6640625" customWidth="1"/>
  </cols>
  <sheetData>
    <row r="1" spans="1:21" s="211" customFormat="1" ht="9" customHeight="1">
      <c r="A1" s="223"/>
      <c r="B1" s="204"/>
      <c r="C1" s="204"/>
      <c r="D1" s="204"/>
      <c r="E1" s="204"/>
      <c r="F1" s="204"/>
      <c r="G1" s="204"/>
      <c r="H1" s="204"/>
      <c r="I1" s="204"/>
      <c r="J1" s="204"/>
      <c r="K1" s="204"/>
      <c r="L1" s="224"/>
      <c r="M1" s="204"/>
      <c r="N1" s="225"/>
      <c r="O1" s="204"/>
      <c r="P1" s="204"/>
      <c r="Q1" s="204"/>
      <c r="R1" s="204"/>
    </row>
    <row r="2" spans="1:21" s="211" customFormat="1" ht="24" customHeight="1">
      <c r="A2" s="204"/>
      <c r="B2" s="322" t="str">
        <f>+'A. Instructions'!B6</f>
        <v>Parish Name, City</v>
      </c>
      <c r="C2" s="320"/>
      <c r="D2" s="215"/>
      <c r="E2" s="215"/>
      <c r="G2" s="321"/>
      <c r="H2" s="321"/>
      <c r="I2" s="786" t="s">
        <v>94</v>
      </c>
      <c r="J2" s="787"/>
      <c r="K2" s="787"/>
      <c r="L2" s="787"/>
      <c r="M2" s="322" t="str">
        <f>+'B. Trial Balance'!O4</f>
        <v>2026-27</v>
      </c>
      <c r="N2" s="226"/>
      <c r="O2" s="204"/>
      <c r="R2" s="204"/>
    </row>
    <row r="3" spans="1:21" s="296" customFormat="1" ht="7.8" customHeight="1">
      <c r="A3" s="295"/>
      <c r="B3" s="227"/>
      <c r="C3" s="227"/>
      <c r="D3" s="228"/>
      <c r="E3" s="228"/>
      <c r="F3" s="215"/>
      <c r="G3" s="215"/>
      <c r="H3" s="229"/>
      <c r="I3" s="795"/>
      <c r="J3" s="795"/>
      <c r="K3" s="721"/>
      <c r="L3" s="721"/>
      <c r="M3" s="721"/>
      <c r="N3" s="325"/>
      <c r="O3" s="295"/>
      <c r="P3" s="295"/>
      <c r="Q3" s="295"/>
      <c r="R3" s="295"/>
    </row>
    <row r="4" spans="1:21" s="296" customFormat="1" ht="14.25" hidden="1" customHeight="1">
      <c r="A4" s="295"/>
      <c r="B4" s="227"/>
      <c r="C4" s="227"/>
      <c r="D4" s="228"/>
      <c r="E4" s="228"/>
      <c r="F4" s="215"/>
      <c r="G4" s="215"/>
      <c r="H4" s="229"/>
      <c r="I4" s="326"/>
      <c r="J4" s="326"/>
      <c r="K4" s="327"/>
      <c r="L4" s="327"/>
      <c r="M4" s="327"/>
      <c r="N4" s="325"/>
      <c r="O4" s="295"/>
      <c r="P4" s="295"/>
      <c r="Q4" s="295"/>
      <c r="R4" s="295"/>
    </row>
    <row r="5" spans="1:21" s="211" customFormat="1" ht="24" customHeight="1">
      <c r="A5" s="204"/>
      <c r="B5" s="788" t="s">
        <v>34</v>
      </c>
      <c r="C5" s="789"/>
      <c r="D5" s="328" t="str">
        <f>+'A. Instructions'!B9</f>
        <v>Contact Name</v>
      </c>
      <c r="E5" s="329"/>
      <c r="F5" s="330" t="s">
        <v>324</v>
      </c>
      <c r="G5" s="331"/>
      <c r="H5" s="790" t="str">
        <f>+'A. Instructions'!B12</f>
        <v xml:space="preserve">xyz @parish.org </v>
      </c>
      <c r="I5" s="791"/>
      <c r="J5" s="332"/>
      <c r="K5" s="332"/>
      <c r="L5" s="230"/>
      <c r="M5" s="231"/>
      <c r="N5" s="226"/>
      <c r="O5" s="204"/>
      <c r="Q5" s="204"/>
      <c r="R5" s="204"/>
      <c r="T5" s="333"/>
      <c r="U5" s="333"/>
    </row>
    <row r="6" spans="1:21" ht="12" customHeight="1">
      <c r="A6" s="1"/>
      <c r="J6" s="66"/>
      <c r="K6" s="118"/>
      <c r="L6" s="140"/>
      <c r="M6" s="55"/>
      <c r="N6" s="68"/>
      <c r="O6" s="1"/>
      <c r="Q6" s="109"/>
      <c r="R6" s="109"/>
      <c r="S6" s="109"/>
      <c r="T6" s="110"/>
      <c r="U6" s="110"/>
    </row>
    <row r="7" spans="1:21" ht="16.8" customHeight="1">
      <c r="A7" s="1"/>
      <c r="D7" s="6"/>
      <c r="E7" s="6"/>
      <c r="F7" s="520" t="str">
        <f>+'B. Trial Balance'!I4</f>
        <v>2024-25</v>
      </c>
      <c r="G7" s="24"/>
      <c r="H7" s="792" t="str">
        <f>+'B. Trial Balance'!K4</f>
        <v>2025-26</v>
      </c>
      <c r="I7" s="793"/>
      <c r="J7" s="794"/>
      <c r="K7" s="24"/>
      <c r="L7" s="783" t="str">
        <f>+'B. Trial Balance'!O4</f>
        <v>2026-27</v>
      </c>
      <c r="M7" s="784"/>
      <c r="N7" s="785"/>
      <c r="O7" s="1"/>
      <c r="P7" s="519" t="s">
        <v>97</v>
      </c>
      <c r="Q7" s="7"/>
      <c r="R7" s="1"/>
      <c r="T7" s="106"/>
      <c r="U7" s="106"/>
    </row>
    <row r="8" spans="1:21" ht="67.2" customHeight="1">
      <c r="A8" s="1"/>
      <c r="B8" s="780" t="s">
        <v>99</v>
      </c>
      <c r="C8" s="781"/>
      <c r="D8" s="782"/>
      <c r="E8" s="123"/>
      <c r="F8" s="414" t="s">
        <v>322</v>
      </c>
      <c r="G8" s="415"/>
      <c r="H8" s="416" t="s">
        <v>384</v>
      </c>
      <c r="I8" s="417" t="s">
        <v>323</v>
      </c>
      <c r="J8" s="418" t="s">
        <v>137</v>
      </c>
      <c r="K8" s="419"/>
      <c r="L8" s="416" t="s">
        <v>625</v>
      </c>
      <c r="M8" s="420" t="s">
        <v>626</v>
      </c>
      <c r="N8" s="413" t="s">
        <v>95</v>
      </c>
      <c r="O8" s="1"/>
      <c r="P8" s="518" t="s">
        <v>560</v>
      </c>
      <c r="Q8" s="1"/>
      <c r="R8" s="1"/>
    </row>
    <row r="9" spans="1:21" ht="6.6" customHeight="1">
      <c r="A9" s="1"/>
      <c r="B9" s="26"/>
      <c r="C9" s="24"/>
      <c r="D9" s="24"/>
      <c r="E9" s="24"/>
      <c r="F9" s="24"/>
      <c r="G9" s="24"/>
      <c r="H9" s="119"/>
      <c r="I9" s="119"/>
      <c r="J9" s="119"/>
      <c r="K9" s="119"/>
      <c r="L9" s="141"/>
      <c r="M9" s="24"/>
      <c r="N9" s="122"/>
      <c r="O9" s="1"/>
      <c r="P9" s="1"/>
      <c r="Q9" s="81" t="s">
        <v>310</v>
      </c>
      <c r="R9" s="77"/>
      <c r="S9" s="78"/>
    </row>
    <row r="10" spans="1:21" ht="13.2" customHeight="1">
      <c r="A10" s="1"/>
      <c r="B10" s="12" t="s">
        <v>103</v>
      </c>
      <c r="D10" s="12"/>
      <c r="E10" s="12"/>
      <c r="F10" s="128"/>
      <c r="G10" s="128"/>
      <c r="H10" s="128"/>
      <c r="I10" s="128"/>
      <c r="J10" s="128"/>
      <c r="K10" s="128"/>
      <c r="L10" s="128"/>
      <c r="M10" s="129"/>
      <c r="N10" s="130"/>
      <c r="O10" s="1"/>
      <c r="P10" s="1"/>
      <c r="Q10" s="79" t="s">
        <v>145</v>
      </c>
      <c r="R10" s="77"/>
      <c r="S10" s="78"/>
    </row>
    <row r="11" spans="1:21">
      <c r="A11" s="1"/>
      <c r="B11" s="26">
        <v>501</v>
      </c>
      <c r="C11" s="6" t="s">
        <v>146</v>
      </c>
      <c r="D11" s="6"/>
      <c r="E11" s="6"/>
      <c r="F11" s="115">
        <f>+'B. Trial Balance'!I41</f>
        <v>0</v>
      </c>
      <c r="G11" s="93"/>
      <c r="H11" s="115">
        <f>+'B. Trial Balance'!L41</f>
        <v>0</v>
      </c>
      <c r="I11" s="115">
        <f>+'B. Trial Balance'!M41</f>
        <v>0</v>
      </c>
      <c r="J11" s="115">
        <f>+I11-H11</f>
        <v>0</v>
      </c>
      <c r="K11" s="93"/>
      <c r="L11" s="142">
        <f>+'B. Trial Balance'!O41</f>
        <v>0</v>
      </c>
      <c r="M11" s="115">
        <f>+L11-I11</f>
        <v>0</v>
      </c>
      <c r="N11" s="120" t="str">
        <f>IF(L11=0,"0",M11/I11)</f>
        <v>0</v>
      </c>
      <c r="O11" s="1"/>
      <c r="P11" s="67"/>
      <c r="Q11" s="80" t="s">
        <v>142</v>
      </c>
      <c r="R11" s="77"/>
      <c r="S11" s="78"/>
    </row>
    <row r="12" spans="1:21">
      <c r="A12" s="1"/>
      <c r="B12" s="26">
        <v>502</v>
      </c>
      <c r="C12" s="6" t="s">
        <v>151</v>
      </c>
      <c r="D12" s="6"/>
      <c r="E12" s="6"/>
      <c r="F12" s="115">
        <f>+'B. Trial Balance'!I55</f>
        <v>0</v>
      </c>
      <c r="G12" s="93"/>
      <c r="H12" s="115">
        <f>+'B. Trial Balance'!L55</f>
        <v>0</v>
      </c>
      <c r="I12" s="116">
        <f>+'B. Trial Balance'!M55</f>
        <v>0</v>
      </c>
      <c r="J12" s="115">
        <f t="shared" ref="J12:J21" si="0">+I12-H12</f>
        <v>0</v>
      </c>
      <c r="K12" s="93"/>
      <c r="L12" s="142">
        <f>+'B. Trial Balance'!O55</f>
        <v>0</v>
      </c>
      <c r="M12" s="115">
        <f t="shared" ref="M12:M21" si="1">+L12-I12</f>
        <v>0</v>
      </c>
      <c r="N12" s="120" t="str">
        <f t="shared" ref="N12:N21" si="2">IF(L12=0,"0",M12/I12)</f>
        <v>0</v>
      </c>
      <c r="O12" s="1"/>
      <c r="P12" s="67" t="s">
        <v>224</v>
      </c>
      <c r="Q12" s="80" t="s">
        <v>141</v>
      </c>
      <c r="R12" s="77"/>
      <c r="S12" s="78"/>
    </row>
    <row r="13" spans="1:21">
      <c r="A13" s="1"/>
      <c r="B13" s="26">
        <v>510</v>
      </c>
      <c r="C13" s="6" t="s">
        <v>157</v>
      </c>
      <c r="D13" s="6"/>
      <c r="E13" s="6"/>
      <c r="F13" s="115">
        <f>+'B. Trial Balance'!I66</f>
        <v>0</v>
      </c>
      <c r="G13" s="93"/>
      <c r="H13" s="115">
        <f>+'B. Trial Balance'!L66</f>
        <v>0</v>
      </c>
      <c r="I13" s="116">
        <f>+'B. Trial Balance'!M66</f>
        <v>0</v>
      </c>
      <c r="J13" s="115">
        <f t="shared" si="0"/>
        <v>0</v>
      </c>
      <c r="K13" s="93"/>
      <c r="L13" s="142">
        <f>+'B. Trial Balance'!O66</f>
        <v>0</v>
      </c>
      <c r="M13" s="115">
        <f t="shared" si="1"/>
        <v>0</v>
      </c>
      <c r="N13" s="120" t="str">
        <f t="shared" si="2"/>
        <v>0</v>
      </c>
      <c r="O13" s="1"/>
      <c r="P13" s="67" t="s">
        <v>224</v>
      </c>
      <c r="Q13" s="80"/>
      <c r="R13" s="77"/>
      <c r="S13" s="78"/>
    </row>
    <row r="14" spans="1:21">
      <c r="A14" s="1"/>
      <c r="B14" s="26">
        <v>525</v>
      </c>
      <c r="C14" s="6" t="s">
        <v>230</v>
      </c>
      <c r="D14" s="6"/>
      <c r="E14" s="6"/>
      <c r="F14" s="115">
        <f>+'B. Trial Balance'!I77</f>
        <v>0</v>
      </c>
      <c r="G14" s="93"/>
      <c r="H14" s="115">
        <f>+'B. Trial Balance'!L77</f>
        <v>0</v>
      </c>
      <c r="I14" s="116">
        <f>+'B. Trial Balance'!M77</f>
        <v>0</v>
      </c>
      <c r="J14" s="115">
        <f t="shared" si="0"/>
        <v>0</v>
      </c>
      <c r="K14" s="93"/>
      <c r="L14" s="142">
        <f>+'B. Trial Balance'!O77</f>
        <v>0</v>
      </c>
      <c r="M14" s="115">
        <f t="shared" si="1"/>
        <v>0</v>
      </c>
      <c r="N14" s="120" t="str">
        <f t="shared" si="2"/>
        <v>0</v>
      </c>
      <c r="O14" s="1"/>
      <c r="P14" s="67" t="s">
        <v>224</v>
      </c>
      <c r="Q14" s="1"/>
      <c r="R14" s="1"/>
    </row>
    <row r="15" spans="1:21">
      <c r="A15" s="1"/>
      <c r="B15" s="26">
        <v>530</v>
      </c>
      <c r="C15" s="6" t="s">
        <v>158</v>
      </c>
      <c r="D15" s="6"/>
      <c r="E15" s="6"/>
      <c r="F15" s="115">
        <f>+'B. Trial Balance'!I86</f>
        <v>0</v>
      </c>
      <c r="G15" s="93"/>
      <c r="H15" s="115">
        <f>+'B. Trial Balance'!L86</f>
        <v>0</v>
      </c>
      <c r="I15" s="116">
        <f>+'B. Trial Balance'!M86</f>
        <v>0</v>
      </c>
      <c r="J15" s="115">
        <f t="shared" si="0"/>
        <v>0</v>
      </c>
      <c r="K15" s="93"/>
      <c r="L15" s="142">
        <f>+'B. Trial Balance'!O86</f>
        <v>0</v>
      </c>
      <c r="M15" s="115">
        <f t="shared" si="1"/>
        <v>0</v>
      </c>
      <c r="N15" s="120" t="str">
        <f t="shared" si="2"/>
        <v>0</v>
      </c>
      <c r="O15" s="1"/>
      <c r="P15" s="67" t="s">
        <v>224</v>
      </c>
      <c r="Q15" s="7"/>
      <c r="R15" s="1"/>
    </row>
    <row r="16" spans="1:21">
      <c r="A16" s="1"/>
      <c r="B16" s="26">
        <v>535</v>
      </c>
      <c r="C16" s="6" t="s">
        <v>104</v>
      </c>
      <c r="D16" s="6"/>
      <c r="E16" s="6"/>
      <c r="F16" s="115">
        <f>+'B. Trial Balance'!I95</f>
        <v>0</v>
      </c>
      <c r="G16" s="93"/>
      <c r="H16" s="115">
        <f>+'B. Trial Balance'!L95</f>
        <v>0</v>
      </c>
      <c r="I16" s="116">
        <f>+'B. Trial Balance'!M95</f>
        <v>0</v>
      </c>
      <c r="J16" s="115">
        <f t="shared" si="0"/>
        <v>0</v>
      </c>
      <c r="K16" s="93"/>
      <c r="L16" s="142">
        <f>+'B. Trial Balance'!O95</f>
        <v>0</v>
      </c>
      <c r="M16" s="115">
        <f t="shared" si="1"/>
        <v>0</v>
      </c>
      <c r="N16" s="120" t="str">
        <f t="shared" si="2"/>
        <v>0</v>
      </c>
      <c r="O16" s="1"/>
      <c r="P16" s="67" t="s">
        <v>224</v>
      </c>
      <c r="Q16" s="1"/>
      <c r="R16" s="1"/>
    </row>
    <row r="17" spans="1:18">
      <c r="A17" s="1"/>
      <c r="B17" s="26">
        <v>545</v>
      </c>
      <c r="C17" s="6" t="s">
        <v>159</v>
      </c>
      <c r="D17" s="6"/>
      <c r="E17" s="6"/>
      <c r="F17" s="115">
        <f>+'B. Trial Balance'!I109</f>
        <v>0</v>
      </c>
      <c r="G17" s="93"/>
      <c r="H17" s="115">
        <f>+'B. Trial Balance'!L109</f>
        <v>0</v>
      </c>
      <c r="I17" s="116">
        <f>+'B. Trial Balance'!M109</f>
        <v>0</v>
      </c>
      <c r="J17" s="115">
        <f t="shared" si="0"/>
        <v>0</v>
      </c>
      <c r="K17" s="93"/>
      <c r="L17" s="142">
        <f>+'B. Trial Balance'!O109</f>
        <v>0</v>
      </c>
      <c r="M17" s="115">
        <f t="shared" si="1"/>
        <v>0</v>
      </c>
      <c r="N17" s="120" t="str">
        <f t="shared" si="2"/>
        <v>0</v>
      </c>
      <c r="O17" s="1"/>
      <c r="P17" s="67" t="s">
        <v>224</v>
      </c>
      <c r="Q17" s="13"/>
      <c r="R17" s="1"/>
    </row>
    <row r="18" spans="1:18">
      <c r="A18" s="1"/>
      <c r="B18" s="26">
        <v>550</v>
      </c>
      <c r="C18" s="6" t="s">
        <v>161</v>
      </c>
      <c r="D18" s="6"/>
      <c r="E18" s="6"/>
      <c r="F18" s="115">
        <f>+'B. Trial Balance'!I121</f>
        <v>0</v>
      </c>
      <c r="G18" s="93"/>
      <c r="H18" s="115">
        <f>+'B. Trial Balance'!L121</f>
        <v>0</v>
      </c>
      <c r="I18" s="116">
        <f>+'B. Trial Balance'!M121</f>
        <v>0</v>
      </c>
      <c r="J18" s="115">
        <f t="shared" si="0"/>
        <v>0</v>
      </c>
      <c r="K18" s="93"/>
      <c r="L18" s="142">
        <f>+'B. Trial Balance'!O121</f>
        <v>0</v>
      </c>
      <c r="M18" s="115">
        <f t="shared" si="1"/>
        <v>0</v>
      </c>
      <c r="N18" s="120" t="str">
        <f t="shared" si="2"/>
        <v>0</v>
      </c>
      <c r="O18" s="1"/>
      <c r="P18" s="67" t="s">
        <v>224</v>
      </c>
      <c r="Q18" s="14"/>
      <c r="R18" s="1"/>
    </row>
    <row r="19" spans="1:18">
      <c r="A19" s="1"/>
      <c r="B19" s="26">
        <v>555</v>
      </c>
      <c r="C19" s="6" t="s">
        <v>162</v>
      </c>
      <c r="D19" s="6"/>
      <c r="E19" s="6"/>
      <c r="F19" s="115">
        <f>+'B. Trial Balance'!I142</f>
        <v>0</v>
      </c>
      <c r="G19" s="93"/>
      <c r="H19" s="115">
        <f>+'B. Trial Balance'!L142</f>
        <v>0</v>
      </c>
      <c r="I19" s="116">
        <f>+'B. Trial Balance'!M142</f>
        <v>0</v>
      </c>
      <c r="J19" s="115">
        <f t="shared" si="0"/>
        <v>0</v>
      </c>
      <c r="K19" s="93"/>
      <c r="L19" s="142">
        <f>+'B. Trial Balance'!O142</f>
        <v>0</v>
      </c>
      <c r="M19" s="115">
        <f t="shared" si="1"/>
        <v>0</v>
      </c>
      <c r="N19" s="120" t="str">
        <f t="shared" si="2"/>
        <v>0</v>
      </c>
      <c r="O19" s="1"/>
      <c r="P19" s="67" t="s">
        <v>224</v>
      </c>
      <c r="Q19" s="14"/>
      <c r="R19" s="1"/>
    </row>
    <row r="20" spans="1:18">
      <c r="A20" s="1"/>
      <c r="B20" s="26">
        <v>565</v>
      </c>
      <c r="C20" s="6" t="s">
        <v>168</v>
      </c>
      <c r="D20" s="6"/>
      <c r="E20" s="6"/>
      <c r="F20" s="115">
        <f>+'B. Trial Balance'!I154</f>
        <v>0</v>
      </c>
      <c r="G20" s="93"/>
      <c r="H20" s="115">
        <f>+'B. Trial Balance'!L154</f>
        <v>0</v>
      </c>
      <c r="I20" s="116">
        <f>+'B. Trial Balance'!M154</f>
        <v>0</v>
      </c>
      <c r="J20" s="115">
        <f t="shared" si="0"/>
        <v>0</v>
      </c>
      <c r="K20" s="93"/>
      <c r="L20" s="142">
        <f>+'B. Trial Balance'!O154</f>
        <v>0</v>
      </c>
      <c r="M20" s="115">
        <f t="shared" si="1"/>
        <v>0</v>
      </c>
      <c r="N20" s="120" t="str">
        <f t="shared" si="2"/>
        <v>0</v>
      </c>
      <c r="O20" s="1"/>
      <c r="P20" s="67" t="s">
        <v>224</v>
      </c>
      <c r="Q20" s="1"/>
      <c r="R20" s="1"/>
    </row>
    <row r="21" spans="1:18">
      <c r="A21" s="1"/>
      <c r="B21" s="26">
        <v>569</v>
      </c>
      <c r="C21" s="6" t="s">
        <v>105</v>
      </c>
      <c r="D21" s="6"/>
      <c r="E21" s="6"/>
      <c r="F21" s="115">
        <f>+'B. Trial Balance'!I172</f>
        <v>0</v>
      </c>
      <c r="G21" s="93"/>
      <c r="H21" s="115">
        <f>+'B. Trial Balance'!L172</f>
        <v>0</v>
      </c>
      <c r="I21" s="116">
        <f>+'B. Trial Balance'!M172</f>
        <v>0</v>
      </c>
      <c r="J21" s="115">
        <f t="shared" si="0"/>
        <v>0</v>
      </c>
      <c r="K21" s="93"/>
      <c r="L21" s="142">
        <f>+'B. Trial Balance'!O172</f>
        <v>0</v>
      </c>
      <c r="M21" s="115">
        <f t="shared" si="1"/>
        <v>0</v>
      </c>
      <c r="N21" s="120" t="str">
        <f t="shared" si="2"/>
        <v>0</v>
      </c>
      <c r="O21" s="1"/>
      <c r="P21" s="67" t="s">
        <v>224</v>
      </c>
      <c r="Q21" s="1"/>
      <c r="R21" s="1"/>
    </row>
    <row r="22" spans="1:18" ht="13.8" thickBot="1">
      <c r="A22" s="1"/>
      <c r="B22" s="26"/>
      <c r="C22" s="6"/>
      <c r="D22" s="6"/>
      <c r="E22" s="6"/>
      <c r="F22" s="93"/>
      <c r="G22" s="93"/>
      <c r="H22" s="93"/>
      <c r="I22" s="93"/>
      <c r="J22" s="93"/>
      <c r="K22" s="93"/>
      <c r="L22" s="143"/>
      <c r="M22" s="93"/>
      <c r="N22" s="69"/>
      <c r="O22" s="1"/>
      <c r="P22" s="23"/>
      <c r="Q22" s="1"/>
      <c r="R22" s="1"/>
    </row>
    <row r="23" spans="1:18" ht="14.4" thickTop="1" thickBot="1">
      <c r="A23" s="1"/>
      <c r="B23" s="183" t="s">
        <v>106</v>
      </c>
      <c r="C23" s="184"/>
      <c r="D23" s="182"/>
      <c r="F23" s="185">
        <f>SUM(F11:F22)</f>
        <v>0</v>
      </c>
      <c r="G23" s="92"/>
      <c r="H23" s="185">
        <f>SUM(H11:H22)</f>
        <v>0</v>
      </c>
      <c r="I23" s="185">
        <f>SUM(I11:I22)</f>
        <v>0</v>
      </c>
      <c r="J23" s="124">
        <f>+I23-H23</f>
        <v>0</v>
      </c>
      <c r="K23" s="92"/>
      <c r="L23" s="186">
        <f>SUM(L11:L22)</f>
        <v>0</v>
      </c>
      <c r="M23" s="124">
        <f>SUM(M11:M22)</f>
        <v>0</v>
      </c>
      <c r="N23" s="122"/>
      <c r="O23" s="1"/>
      <c r="P23" s="23"/>
      <c r="Q23" s="1"/>
      <c r="R23" s="1"/>
    </row>
    <row r="24" spans="1:18" ht="13.8" thickTop="1">
      <c r="A24" s="1"/>
      <c r="B24" s="26"/>
      <c r="C24" s="12"/>
      <c r="D24" s="12"/>
      <c r="E24" s="12"/>
      <c r="F24" s="92"/>
      <c r="G24" s="92"/>
      <c r="H24" s="92"/>
      <c r="I24" s="92"/>
      <c r="J24" s="92"/>
      <c r="K24" s="92"/>
      <c r="L24" s="144"/>
      <c r="M24" s="95"/>
      <c r="N24" s="87"/>
      <c r="O24" s="1"/>
      <c r="P24" s="23"/>
      <c r="Q24" s="1"/>
      <c r="R24" s="1"/>
    </row>
    <row r="25" spans="1:18">
      <c r="A25" s="1"/>
      <c r="B25" s="12" t="s">
        <v>107</v>
      </c>
      <c r="C25" s="12"/>
      <c r="D25" s="12"/>
      <c r="E25" s="12"/>
      <c r="F25" s="93"/>
      <c r="G25" s="93"/>
      <c r="H25" s="93"/>
      <c r="I25" s="93"/>
      <c r="J25" s="93"/>
      <c r="K25" s="93"/>
      <c r="L25" s="143"/>
      <c r="M25" s="95"/>
      <c r="N25" s="87"/>
      <c r="O25" s="1"/>
      <c r="P25" s="23"/>
      <c r="Q25" s="1"/>
      <c r="R25" s="1"/>
    </row>
    <row r="26" spans="1:18">
      <c r="A26" s="1"/>
      <c r="B26" s="26"/>
      <c r="C26" s="12" t="s">
        <v>175</v>
      </c>
      <c r="D26" s="12"/>
      <c r="E26" s="12"/>
      <c r="F26" s="93"/>
      <c r="G26" s="93"/>
      <c r="H26" s="93"/>
      <c r="I26" s="93"/>
      <c r="J26" s="93"/>
      <c r="K26" s="93"/>
      <c r="L26" s="143"/>
      <c r="M26" s="95"/>
      <c r="N26" s="87"/>
      <c r="O26" s="1"/>
      <c r="P26" s="23"/>
      <c r="Q26" s="1"/>
      <c r="R26" s="1"/>
    </row>
    <row r="27" spans="1:18">
      <c r="A27" s="1"/>
      <c r="B27" s="26">
        <v>601</v>
      </c>
      <c r="C27" s="6" t="s">
        <v>57</v>
      </c>
      <c r="D27" s="6"/>
      <c r="E27" s="6"/>
      <c r="F27" s="115">
        <f>+'B. Trial Balance'!I185</f>
        <v>0</v>
      </c>
      <c r="G27" s="93"/>
      <c r="H27" s="115">
        <f>+'B. Trial Balance'!L185</f>
        <v>0</v>
      </c>
      <c r="I27" s="115">
        <f>+'B. Trial Balance'!M185</f>
        <v>0</v>
      </c>
      <c r="J27" s="115">
        <f t="shared" ref="J27:J80" si="3">+I27-H27</f>
        <v>0</v>
      </c>
      <c r="K27" s="93"/>
      <c r="L27" s="142">
        <f>+'C. Clergy &amp; Religious Salaries'!L23</f>
        <v>0</v>
      </c>
      <c r="M27" s="115">
        <f>+L27-I27</f>
        <v>0</v>
      </c>
      <c r="N27" s="120" t="str">
        <f t="shared" ref="N27:N80" si="4">IF(L27=0,"0",M27/I27)</f>
        <v>0</v>
      </c>
      <c r="O27" s="1"/>
      <c r="P27" s="67" t="s">
        <v>224</v>
      </c>
      <c r="Q27" s="1"/>
      <c r="R27" s="1"/>
    </row>
    <row r="28" spans="1:18">
      <c r="A28" s="1"/>
      <c r="B28" s="26"/>
      <c r="C28" s="6" t="s">
        <v>52</v>
      </c>
      <c r="D28" s="6"/>
      <c r="E28" s="6"/>
      <c r="F28" s="115">
        <f>'B. Trial Balance'!I187</f>
        <v>0</v>
      </c>
      <c r="G28" s="93"/>
      <c r="H28" s="115">
        <f>+'B. Trial Balance'!L187</f>
        <v>0</v>
      </c>
      <c r="I28" s="115">
        <f>+'B. Trial Balance'!M187</f>
        <v>0</v>
      </c>
      <c r="J28" s="115">
        <f t="shared" si="3"/>
        <v>0</v>
      </c>
      <c r="K28" s="93"/>
      <c r="L28" s="142">
        <f>'C. Clergy &amp; Religious Salaries'!L40</f>
        <v>0</v>
      </c>
      <c r="M28" s="115">
        <f>+L28-I28</f>
        <v>0</v>
      </c>
      <c r="N28" s="120" t="str">
        <f t="shared" si="4"/>
        <v>0</v>
      </c>
      <c r="O28" s="1"/>
      <c r="P28" s="67" t="s">
        <v>224</v>
      </c>
      <c r="Q28" s="1"/>
      <c r="R28" s="1"/>
    </row>
    <row r="29" spans="1:18" ht="13.8" thickBot="1">
      <c r="A29" s="1"/>
      <c r="B29" s="26"/>
      <c r="C29" s="6" t="s">
        <v>53</v>
      </c>
      <c r="D29" s="6"/>
      <c r="E29" s="6"/>
      <c r="F29" s="126">
        <f>+'B. Trial Balance'!I211</f>
        <v>0</v>
      </c>
      <c r="G29" s="93"/>
      <c r="H29" s="126">
        <f>+'B. Trial Balance'!L211</f>
        <v>0</v>
      </c>
      <c r="I29" s="126">
        <f>+'B. Trial Balance'!M211</f>
        <v>0</v>
      </c>
      <c r="J29" s="115">
        <f t="shared" si="3"/>
        <v>0</v>
      </c>
      <c r="K29" s="93"/>
      <c r="L29" s="145">
        <f>+'D. Lay Salaries'!J61</f>
        <v>0</v>
      </c>
      <c r="M29" s="126">
        <f>+L29-I29</f>
        <v>0</v>
      </c>
      <c r="N29" s="120" t="str">
        <f t="shared" si="4"/>
        <v>0</v>
      </c>
      <c r="O29" s="1"/>
      <c r="P29" s="67" t="s">
        <v>224</v>
      </c>
      <c r="Q29" s="1"/>
      <c r="R29" s="1"/>
    </row>
    <row r="30" spans="1:18" ht="13.8" thickBot="1">
      <c r="A30" s="1"/>
      <c r="B30" s="26">
        <v>601</v>
      </c>
      <c r="C30" s="6"/>
      <c r="D30" s="6" t="s">
        <v>54</v>
      </c>
      <c r="E30" s="6"/>
      <c r="F30" s="127">
        <f>SUM(F26:F29)</f>
        <v>0</v>
      </c>
      <c r="G30" s="93"/>
      <c r="H30" s="127">
        <f>SUM(H26:H29)</f>
        <v>0</v>
      </c>
      <c r="I30" s="127">
        <f>SUM(I26:I29)</f>
        <v>0</v>
      </c>
      <c r="J30" s="127">
        <f>SUM(J26:J29)</f>
        <v>0</v>
      </c>
      <c r="K30" s="93"/>
      <c r="L30" s="146">
        <f>SUM(L26:L29)</f>
        <v>0</v>
      </c>
      <c r="M30" s="127">
        <f>SUM(M26:M29)</f>
        <v>0</v>
      </c>
      <c r="N30" s="69"/>
      <c r="O30" s="1"/>
      <c r="P30" s="67" t="s">
        <v>224</v>
      </c>
      <c r="Q30" s="1"/>
      <c r="R30" s="1"/>
    </row>
    <row r="31" spans="1:18" ht="18" customHeight="1" thickBot="1">
      <c r="A31" s="1"/>
      <c r="B31" s="6"/>
      <c r="C31" s="6"/>
      <c r="D31" s="6"/>
      <c r="E31" s="6"/>
      <c r="F31" s="93"/>
      <c r="G31" s="93"/>
      <c r="H31" s="93"/>
      <c r="I31" s="93"/>
      <c r="J31" s="93"/>
      <c r="K31" s="93"/>
      <c r="L31" s="143"/>
      <c r="M31" s="95"/>
      <c r="N31" s="69"/>
      <c r="O31" s="1"/>
      <c r="P31" s="1"/>
      <c r="Q31" s="1"/>
      <c r="R31" s="1"/>
    </row>
    <row r="32" spans="1:18" ht="13.8" thickBot="1">
      <c r="A32" s="1"/>
      <c r="B32" s="26">
        <v>602</v>
      </c>
      <c r="C32" s="12" t="s">
        <v>123</v>
      </c>
      <c r="D32" s="6"/>
      <c r="E32" s="6"/>
      <c r="F32" s="127">
        <f>'B. Trial Balance'!I213</f>
        <v>0</v>
      </c>
      <c r="G32" s="93"/>
      <c r="H32" s="127">
        <f>'B. Trial Balance'!L213</f>
        <v>0</v>
      </c>
      <c r="I32" s="127">
        <f>+'B. Trial Balance'!M213</f>
        <v>0</v>
      </c>
      <c r="J32" s="127">
        <f t="shared" si="3"/>
        <v>0</v>
      </c>
      <c r="K32" s="93"/>
      <c r="L32" s="146">
        <f>+'G. Lay payroll tax &amp; benefits'!T6</f>
        <v>0</v>
      </c>
      <c r="M32" s="127">
        <f>+L32-I32</f>
        <v>0</v>
      </c>
      <c r="N32" s="117" t="str">
        <f t="shared" si="4"/>
        <v>0</v>
      </c>
      <c r="O32" s="1"/>
      <c r="P32" s="67" t="s">
        <v>224</v>
      </c>
      <c r="Q32" s="1"/>
      <c r="R32" s="1"/>
    </row>
    <row r="33" spans="1:18">
      <c r="A33" s="1"/>
      <c r="B33" s="26"/>
      <c r="C33" s="6"/>
      <c r="D33" s="6"/>
      <c r="E33" s="6"/>
      <c r="F33" s="93"/>
      <c r="G33" s="93"/>
      <c r="H33" s="93"/>
      <c r="I33" s="93"/>
      <c r="J33" s="93"/>
      <c r="K33" s="93"/>
      <c r="L33" s="143"/>
      <c r="M33" s="93"/>
      <c r="N33" s="69"/>
      <c r="O33" s="1"/>
      <c r="P33" s="1"/>
      <c r="Q33" s="1"/>
      <c r="R33" s="1"/>
    </row>
    <row r="34" spans="1:18">
      <c r="A34" s="1"/>
      <c r="B34" s="26"/>
      <c r="C34" s="12" t="s">
        <v>235</v>
      </c>
      <c r="D34" s="6"/>
      <c r="E34" s="6"/>
      <c r="F34" s="93"/>
      <c r="G34" s="93"/>
      <c r="H34" s="93"/>
      <c r="I34" s="93"/>
      <c r="J34" s="93"/>
      <c r="K34" s="93"/>
      <c r="L34" s="143"/>
      <c r="M34" s="93"/>
      <c r="N34" s="69"/>
      <c r="O34" s="1"/>
      <c r="P34" s="1"/>
      <c r="Q34" s="1"/>
      <c r="R34" s="1"/>
    </row>
    <row r="35" spans="1:18">
      <c r="A35" s="1"/>
      <c r="B35" s="26">
        <v>603.1</v>
      </c>
      <c r="C35" s="6" t="s">
        <v>57</v>
      </c>
      <c r="D35" s="6"/>
      <c r="E35" s="6"/>
      <c r="F35" s="115">
        <f>+'B. Trial Balance'!I222</f>
        <v>0</v>
      </c>
      <c r="G35" s="93"/>
      <c r="H35" s="115">
        <f>'B. Trial Balance'!L222</f>
        <v>0</v>
      </c>
      <c r="I35" s="115">
        <f>+'B. Trial Balance'!M222</f>
        <v>0</v>
      </c>
      <c r="J35" s="115">
        <f t="shared" si="3"/>
        <v>0</v>
      </c>
      <c r="K35" s="93"/>
      <c r="L35" s="142">
        <f>'E. Clergy Benefits'!J31</f>
        <v>0</v>
      </c>
      <c r="M35" s="115">
        <f>+L35-I35</f>
        <v>0</v>
      </c>
      <c r="N35" s="120" t="str">
        <f t="shared" si="4"/>
        <v>0</v>
      </c>
      <c r="O35" s="1"/>
      <c r="P35" s="67" t="s">
        <v>224</v>
      </c>
      <c r="Q35" s="1"/>
      <c r="R35" s="1"/>
    </row>
    <row r="36" spans="1:18">
      <c r="A36" s="1"/>
      <c r="B36" s="26">
        <v>603.20000000000005</v>
      </c>
      <c r="C36" s="6" t="s">
        <v>52</v>
      </c>
      <c r="D36" s="6"/>
      <c r="E36" s="6"/>
      <c r="F36" s="115">
        <f>+'B. Trial Balance'!I230</f>
        <v>0</v>
      </c>
      <c r="G36" s="93"/>
      <c r="H36" s="115">
        <f>'B. Trial Balance'!L230</f>
        <v>0</v>
      </c>
      <c r="I36" s="115">
        <f>+'B. Trial Balance'!M230</f>
        <v>0</v>
      </c>
      <c r="J36" s="115">
        <f t="shared" si="3"/>
        <v>0</v>
      </c>
      <c r="K36" s="93"/>
      <c r="L36" s="142">
        <f>+'F. Religious Benefits'!P25</f>
        <v>0</v>
      </c>
      <c r="M36" s="115">
        <f>+L36-I36</f>
        <v>0</v>
      </c>
      <c r="N36" s="120" t="str">
        <f t="shared" si="4"/>
        <v>0</v>
      </c>
      <c r="O36" s="1"/>
      <c r="P36" s="67" t="s">
        <v>224</v>
      </c>
      <c r="Q36" s="1"/>
      <c r="R36" s="1"/>
    </row>
    <row r="37" spans="1:18" ht="13.8" thickBot="1">
      <c r="A37" s="1"/>
      <c r="B37" s="26">
        <v>603.29999999999995</v>
      </c>
      <c r="C37" s="6" t="s">
        <v>53</v>
      </c>
      <c r="D37" s="6"/>
      <c r="E37" s="6"/>
      <c r="F37" s="126">
        <f>+'B. Trial Balance'!I237</f>
        <v>0</v>
      </c>
      <c r="G37" s="93"/>
      <c r="H37" s="126">
        <f>'B. Trial Balance'!L237</f>
        <v>0</v>
      </c>
      <c r="I37" s="126">
        <f>+'B. Trial Balance'!M237</f>
        <v>0</v>
      </c>
      <c r="J37" s="115">
        <f t="shared" si="3"/>
        <v>0</v>
      </c>
      <c r="K37" s="93"/>
      <c r="L37" s="145">
        <f>+'G. Lay payroll tax &amp; benefits'!T69</f>
        <v>0</v>
      </c>
      <c r="M37" s="126">
        <f>+L37-I37</f>
        <v>0</v>
      </c>
      <c r="N37" s="120" t="str">
        <f>IF(L37=0,"0",M37/I37)</f>
        <v>0</v>
      </c>
      <c r="O37" s="1"/>
      <c r="P37" s="67" t="s">
        <v>224</v>
      </c>
      <c r="Q37" s="1"/>
      <c r="R37" s="1"/>
    </row>
    <row r="38" spans="1:18" ht="13.8" thickBot="1">
      <c r="A38" s="1"/>
      <c r="B38" s="26">
        <v>603</v>
      </c>
      <c r="C38" s="6"/>
      <c r="D38" s="6" t="s">
        <v>229</v>
      </c>
      <c r="E38" s="6"/>
      <c r="F38" s="127">
        <f>SUM(F34:F37)</f>
        <v>0</v>
      </c>
      <c r="G38" s="93"/>
      <c r="H38" s="127">
        <f>SUM(H34:H37)</f>
        <v>0</v>
      </c>
      <c r="I38" s="127">
        <f>SUM(I34:I37)</f>
        <v>0</v>
      </c>
      <c r="J38" s="127">
        <f>SUM(J34:J37)</f>
        <v>0</v>
      </c>
      <c r="K38" s="93"/>
      <c r="L38" s="146">
        <f>SUM(L34:L37)</f>
        <v>0</v>
      </c>
      <c r="M38" s="127">
        <f>SUM(M34:M37)</f>
        <v>0</v>
      </c>
      <c r="N38" s="69"/>
      <c r="O38" s="1"/>
      <c r="P38" s="67" t="s">
        <v>224</v>
      </c>
      <c r="Q38" s="1"/>
      <c r="R38" s="1"/>
    </row>
    <row r="39" spans="1:18">
      <c r="A39" s="1"/>
      <c r="B39" s="26"/>
      <c r="C39" s="6"/>
      <c r="D39" s="6"/>
      <c r="E39" s="6"/>
      <c r="F39" s="93"/>
      <c r="G39" s="93"/>
      <c r="H39" s="93"/>
      <c r="I39" s="93"/>
      <c r="J39" s="93"/>
      <c r="K39" s="93"/>
      <c r="L39" s="143"/>
      <c r="M39" s="93"/>
      <c r="N39" s="69"/>
      <c r="O39" s="1"/>
      <c r="P39" s="1"/>
      <c r="Q39" s="1"/>
      <c r="R39" s="1"/>
    </row>
    <row r="40" spans="1:18">
      <c r="A40" s="1"/>
      <c r="B40" s="26"/>
      <c r="C40" s="12" t="s">
        <v>51</v>
      </c>
      <c r="D40" s="6"/>
      <c r="E40" s="6"/>
      <c r="F40" s="93"/>
      <c r="G40" s="93"/>
      <c r="H40" s="93"/>
      <c r="I40" s="93"/>
      <c r="J40" s="93"/>
      <c r="K40" s="93"/>
      <c r="L40" s="143"/>
      <c r="M40" s="93"/>
      <c r="N40" s="69"/>
      <c r="O40" s="1"/>
      <c r="P40" s="1"/>
      <c r="Q40" s="1"/>
      <c r="R40" s="1"/>
    </row>
    <row r="41" spans="1:18">
      <c r="A41" s="1"/>
      <c r="B41" s="26">
        <v>605</v>
      </c>
      <c r="C41" s="6" t="s">
        <v>128</v>
      </c>
      <c r="D41" s="6"/>
      <c r="E41" s="6"/>
      <c r="F41" s="115">
        <f>+'B. Trial Balance'!I242</f>
        <v>0</v>
      </c>
      <c r="G41" s="93"/>
      <c r="H41" s="115">
        <f>+'B. Trial Balance'!L242</f>
        <v>0</v>
      </c>
      <c r="I41" s="115">
        <f>+'B. Trial Balance'!M242</f>
        <v>0</v>
      </c>
      <c r="J41" s="115">
        <f t="shared" si="3"/>
        <v>0</v>
      </c>
      <c r="K41" s="93"/>
      <c r="L41" s="142">
        <f>+'B. Trial Balance'!O242</f>
        <v>0</v>
      </c>
      <c r="M41" s="115">
        <f t="shared" ref="M41:M57" si="5">+L41-I41</f>
        <v>0</v>
      </c>
      <c r="N41" s="120" t="str">
        <f t="shared" si="4"/>
        <v>0</v>
      </c>
      <c r="O41" s="1"/>
      <c r="P41" s="67" t="s">
        <v>224</v>
      </c>
      <c r="Q41" s="1"/>
      <c r="R41" s="1"/>
    </row>
    <row r="42" spans="1:18">
      <c r="A42" s="1"/>
      <c r="B42" s="26">
        <v>610</v>
      </c>
      <c r="C42" s="6" t="s">
        <v>215</v>
      </c>
      <c r="D42" s="6"/>
      <c r="E42" s="6"/>
      <c r="F42" s="115">
        <f>+'B. Trial Balance'!I262</f>
        <v>0</v>
      </c>
      <c r="G42" s="93"/>
      <c r="H42" s="115">
        <f>+'B. Trial Balance'!L262</f>
        <v>0</v>
      </c>
      <c r="I42" s="115">
        <f>+'B. Trial Balance'!M262</f>
        <v>0</v>
      </c>
      <c r="J42" s="115">
        <f t="shared" si="3"/>
        <v>0</v>
      </c>
      <c r="K42" s="93"/>
      <c r="L42" s="142">
        <f>+'B. Trial Balance'!O262</f>
        <v>0</v>
      </c>
      <c r="M42" s="115">
        <f t="shared" si="5"/>
        <v>0</v>
      </c>
      <c r="N42" s="120" t="str">
        <f t="shared" si="4"/>
        <v>0</v>
      </c>
      <c r="O42" s="1"/>
      <c r="P42" s="67" t="s">
        <v>224</v>
      </c>
      <c r="Q42" s="1"/>
      <c r="R42" s="1"/>
    </row>
    <row r="43" spans="1:18">
      <c r="A43" s="1"/>
      <c r="B43" s="26">
        <v>615</v>
      </c>
      <c r="C43" s="6" t="s">
        <v>216</v>
      </c>
      <c r="D43" s="6"/>
      <c r="E43" s="6"/>
      <c r="F43" s="115">
        <f>+'B. Trial Balance'!I273</f>
        <v>0</v>
      </c>
      <c r="G43" s="93"/>
      <c r="H43" s="115">
        <f>+'B. Trial Balance'!L273</f>
        <v>0</v>
      </c>
      <c r="I43" s="115">
        <f>+'B. Trial Balance'!M273</f>
        <v>0</v>
      </c>
      <c r="J43" s="115">
        <f t="shared" si="3"/>
        <v>0</v>
      </c>
      <c r="K43" s="93"/>
      <c r="L43" s="142">
        <f>+'B. Trial Balance'!O273</f>
        <v>0</v>
      </c>
      <c r="M43" s="115">
        <f t="shared" si="5"/>
        <v>0</v>
      </c>
      <c r="N43" s="120" t="str">
        <f t="shared" si="4"/>
        <v>0</v>
      </c>
      <c r="O43" s="1"/>
      <c r="P43" s="67" t="s">
        <v>224</v>
      </c>
      <c r="Q43" s="1"/>
      <c r="R43" s="1"/>
    </row>
    <row r="44" spans="1:18">
      <c r="A44" s="1"/>
      <c r="B44" s="26">
        <v>620</v>
      </c>
      <c r="C44" s="6" t="s">
        <v>217</v>
      </c>
      <c r="D44" s="6"/>
      <c r="E44" s="6"/>
      <c r="F44" s="115">
        <f>+'B. Trial Balance'!I283</f>
        <v>0</v>
      </c>
      <c r="G44" s="93"/>
      <c r="H44" s="115">
        <f>+'B. Trial Balance'!L283</f>
        <v>0</v>
      </c>
      <c r="I44" s="115">
        <f>+'B. Trial Balance'!M283</f>
        <v>0</v>
      </c>
      <c r="J44" s="115">
        <f t="shared" si="3"/>
        <v>0</v>
      </c>
      <c r="K44" s="93"/>
      <c r="L44" s="142">
        <f>+'B. Trial Balance'!O283</f>
        <v>0</v>
      </c>
      <c r="M44" s="115">
        <f t="shared" si="5"/>
        <v>0</v>
      </c>
      <c r="N44" s="120" t="str">
        <f t="shared" si="4"/>
        <v>0</v>
      </c>
      <c r="O44" s="1"/>
      <c r="P44" s="67" t="s">
        <v>224</v>
      </c>
      <c r="Q44" s="1"/>
      <c r="R44" s="1"/>
    </row>
    <row r="45" spans="1:18">
      <c r="A45" s="1"/>
      <c r="B45" s="26">
        <v>623</v>
      </c>
      <c r="C45" s="6" t="s">
        <v>218</v>
      </c>
      <c r="D45" s="6"/>
      <c r="E45" s="6"/>
      <c r="F45" s="115">
        <f>+'B. Trial Balance'!I293</f>
        <v>0</v>
      </c>
      <c r="G45" s="93"/>
      <c r="H45" s="115">
        <f>+'B. Trial Balance'!L293</f>
        <v>0</v>
      </c>
      <c r="I45" s="115">
        <f>+'B. Trial Balance'!M293</f>
        <v>0</v>
      </c>
      <c r="J45" s="115">
        <f t="shared" si="3"/>
        <v>0</v>
      </c>
      <c r="K45" s="93"/>
      <c r="L45" s="142">
        <f>+'B. Trial Balance'!O293</f>
        <v>0</v>
      </c>
      <c r="M45" s="115">
        <f t="shared" si="5"/>
        <v>0</v>
      </c>
      <c r="N45" s="120" t="str">
        <f t="shared" si="4"/>
        <v>0</v>
      </c>
      <c r="O45" s="1"/>
      <c r="P45" s="67" t="s">
        <v>224</v>
      </c>
      <c r="Q45" s="1"/>
      <c r="R45" s="1"/>
    </row>
    <row r="46" spans="1:18">
      <c r="A46" s="1"/>
      <c r="B46" s="26">
        <v>625</v>
      </c>
      <c r="C46" s="6" t="s">
        <v>50</v>
      </c>
      <c r="D46" s="6"/>
      <c r="E46" s="6"/>
      <c r="F46" s="115">
        <f>+'B. Trial Balance'!I307</f>
        <v>0</v>
      </c>
      <c r="G46" s="93"/>
      <c r="H46" s="115">
        <f>+'B. Trial Balance'!L307</f>
        <v>0</v>
      </c>
      <c r="I46" s="115">
        <f>+'B. Trial Balance'!M307</f>
        <v>0</v>
      </c>
      <c r="J46" s="115">
        <f t="shared" si="3"/>
        <v>0</v>
      </c>
      <c r="K46" s="93"/>
      <c r="L46" s="142">
        <f>+'B. Trial Balance'!O307</f>
        <v>0</v>
      </c>
      <c r="M46" s="115">
        <f t="shared" si="5"/>
        <v>0</v>
      </c>
      <c r="N46" s="120" t="str">
        <f t="shared" si="4"/>
        <v>0</v>
      </c>
      <c r="O46" s="1"/>
      <c r="P46" s="67" t="s">
        <v>224</v>
      </c>
      <c r="Q46" s="1"/>
      <c r="R46" s="1"/>
    </row>
    <row r="47" spans="1:18">
      <c r="A47" s="1"/>
      <c r="B47" s="26">
        <v>628</v>
      </c>
      <c r="C47" s="6" t="s">
        <v>219</v>
      </c>
      <c r="D47" s="6"/>
      <c r="E47" s="6"/>
      <c r="F47" s="115">
        <f>+'B. Trial Balance'!I312</f>
        <v>0</v>
      </c>
      <c r="G47" s="93"/>
      <c r="H47" s="115">
        <f>+'B. Trial Balance'!L312</f>
        <v>0</v>
      </c>
      <c r="I47" s="115">
        <f>+'B. Trial Balance'!M312</f>
        <v>0</v>
      </c>
      <c r="J47" s="115">
        <f t="shared" si="3"/>
        <v>0</v>
      </c>
      <c r="K47" s="93"/>
      <c r="L47" s="142">
        <f>+'B. Trial Balance'!O312</f>
        <v>0</v>
      </c>
      <c r="M47" s="115">
        <f t="shared" si="5"/>
        <v>0</v>
      </c>
      <c r="N47" s="120" t="str">
        <f t="shared" si="4"/>
        <v>0</v>
      </c>
      <c r="O47" s="1"/>
      <c r="P47" s="67" t="s">
        <v>224</v>
      </c>
      <c r="Q47" s="1"/>
      <c r="R47" s="1"/>
    </row>
    <row r="48" spans="1:18">
      <c r="A48" s="1"/>
      <c r="B48" s="26">
        <v>630</v>
      </c>
      <c r="C48" s="6" t="s">
        <v>158</v>
      </c>
      <c r="D48" s="6"/>
      <c r="E48" s="6"/>
      <c r="F48" s="115">
        <f>+'B. Trial Balance'!I314</f>
        <v>0</v>
      </c>
      <c r="G48" s="93"/>
      <c r="H48" s="115">
        <f>+'B. Trial Balance'!L314</f>
        <v>0</v>
      </c>
      <c r="I48" s="115">
        <f>+'B. Trial Balance'!M314</f>
        <v>0</v>
      </c>
      <c r="J48" s="115">
        <f t="shared" si="3"/>
        <v>0</v>
      </c>
      <c r="K48" s="93"/>
      <c r="L48" s="142">
        <f>+'B. Trial Balance'!O314</f>
        <v>0</v>
      </c>
      <c r="M48" s="115">
        <f t="shared" si="5"/>
        <v>0</v>
      </c>
      <c r="N48" s="120" t="str">
        <f t="shared" si="4"/>
        <v>0</v>
      </c>
      <c r="O48" s="1"/>
      <c r="P48" s="67" t="s">
        <v>224</v>
      </c>
      <c r="Q48" s="1"/>
      <c r="R48" s="1"/>
    </row>
    <row r="49" spans="1:18">
      <c r="A49" s="1"/>
      <c r="B49" s="26">
        <v>635</v>
      </c>
      <c r="C49" s="6" t="s">
        <v>198</v>
      </c>
      <c r="D49" s="6"/>
      <c r="E49" s="6"/>
      <c r="F49" s="115">
        <f>+'B. Trial Balance'!I316</f>
        <v>0</v>
      </c>
      <c r="G49" s="93"/>
      <c r="H49" s="115">
        <f>+'B. Trial Balance'!L316</f>
        <v>0</v>
      </c>
      <c r="I49" s="115">
        <f>+'B. Trial Balance'!M316</f>
        <v>0</v>
      </c>
      <c r="J49" s="115">
        <f t="shared" si="3"/>
        <v>0</v>
      </c>
      <c r="K49" s="93"/>
      <c r="L49" s="142">
        <f>+'B. Trial Balance'!O316</f>
        <v>0</v>
      </c>
      <c r="M49" s="115">
        <f t="shared" si="5"/>
        <v>0</v>
      </c>
      <c r="N49" s="120" t="str">
        <f t="shared" si="4"/>
        <v>0</v>
      </c>
      <c r="O49" s="1"/>
      <c r="P49" s="67" t="s">
        <v>224</v>
      </c>
      <c r="Q49" s="1"/>
      <c r="R49" s="1"/>
    </row>
    <row r="50" spans="1:18">
      <c r="A50" s="1"/>
      <c r="B50" s="26">
        <v>640</v>
      </c>
      <c r="C50" s="6" t="s">
        <v>220</v>
      </c>
      <c r="D50" s="6"/>
      <c r="E50" s="6"/>
      <c r="F50" s="115">
        <f>+'B. Trial Balance'!I318</f>
        <v>0</v>
      </c>
      <c r="G50" s="93"/>
      <c r="H50" s="115">
        <f>+'B. Trial Balance'!L318</f>
        <v>0</v>
      </c>
      <c r="I50" s="115">
        <f>+'B. Trial Balance'!M318</f>
        <v>0</v>
      </c>
      <c r="J50" s="115">
        <f t="shared" si="3"/>
        <v>0</v>
      </c>
      <c r="K50" s="93"/>
      <c r="L50" s="142">
        <f>+'B. Trial Balance'!O318</f>
        <v>0</v>
      </c>
      <c r="M50" s="115">
        <f t="shared" si="5"/>
        <v>0</v>
      </c>
      <c r="N50" s="120" t="str">
        <f t="shared" si="4"/>
        <v>0</v>
      </c>
      <c r="O50" s="1"/>
      <c r="P50" s="67" t="s">
        <v>224</v>
      </c>
      <c r="Q50" s="1"/>
      <c r="R50" s="1"/>
    </row>
    <row r="51" spans="1:18">
      <c r="A51" s="1"/>
      <c r="B51" s="26">
        <v>645</v>
      </c>
      <c r="C51" s="6" t="s">
        <v>159</v>
      </c>
      <c r="D51" s="6"/>
      <c r="E51" s="6"/>
      <c r="F51" s="115">
        <f>+'B. Trial Balance'!I333</f>
        <v>0</v>
      </c>
      <c r="G51" s="93"/>
      <c r="H51" s="115">
        <f>+'B. Trial Balance'!L333</f>
        <v>0</v>
      </c>
      <c r="I51" s="115">
        <f>+'B. Trial Balance'!M333</f>
        <v>0</v>
      </c>
      <c r="J51" s="115">
        <f t="shared" si="3"/>
        <v>0</v>
      </c>
      <c r="K51" s="93"/>
      <c r="L51" s="142">
        <f>+'B. Trial Balance'!O333</f>
        <v>0</v>
      </c>
      <c r="M51" s="115">
        <f t="shared" si="5"/>
        <v>0</v>
      </c>
      <c r="N51" s="120" t="str">
        <f t="shared" si="4"/>
        <v>0</v>
      </c>
      <c r="O51" s="1"/>
      <c r="P51" s="67" t="s">
        <v>224</v>
      </c>
      <c r="Q51" s="1"/>
      <c r="R51" s="1"/>
    </row>
    <row r="52" spans="1:18">
      <c r="A52" s="1"/>
      <c r="B52" s="26">
        <v>650</v>
      </c>
      <c r="C52" s="6" t="s">
        <v>161</v>
      </c>
      <c r="D52" s="6"/>
      <c r="E52" s="6"/>
      <c r="F52" s="115">
        <f>+'B. Trial Balance'!I344</f>
        <v>0</v>
      </c>
      <c r="G52" s="93"/>
      <c r="H52" s="115">
        <f>+'B. Trial Balance'!L344</f>
        <v>0</v>
      </c>
      <c r="I52" s="115">
        <f>+'B. Trial Balance'!M344</f>
        <v>0</v>
      </c>
      <c r="J52" s="115">
        <f t="shared" si="3"/>
        <v>0</v>
      </c>
      <c r="K52" s="93"/>
      <c r="L52" s="142">
        <f>+'B. Trial Balance'!O344</f>
        <v>0</v>
      </c>
      <c r="M52" s="115">
        <f t="shared" si="5"/>
        <v>0</v>
      </c>
      <c r="N52" s="120" t="str">
        <f t="shared" si="4"/>
        <v>0</v>
      </c>
      <c r="O52" s="1"/>
      <c r="P52" s="67" t="s">
        <v>224</v>
      </c>
      <c r="Q52" s="1"/>
      <c r="R52" s="1"/>
    </row>
    <row r="53" spans="1:18">
      <c r="A53" s="1"/>
      <c r="B53" s="26">
        <v>655</v>
      </c>
      <c r="C53" s="6" t="s">
        <v>162</v>
      </c>
      <c r="D53" s="6"/>
      <c r="E53" s="6"/>
      <c r="F53" s="115">
        <f>+'B. Trial Balance'!I364</f>
        <v>0</v>
      </c>
      <c r="G53" s="93"/>
      <c r="H53" s="115">
        <f>+'B. Trial Balance'!L364</f>
        <v>0</v>
      </c>
      <c r="I53" s="115">
        <f>+'B. Trial Balance'!M364</f>
        <v>0</v>
      </c>
      <c r="J53" s="115">
        <f t="shared" si="3"/>
        <v>0</v>
      </c>
      <c r="K53" s="93"/>
      <c r="L53" s="142">
        <f>+'B. Trial Balance'!O364</f>
        <v>0</v>
      </c>
      <c r="M53" s="115">
        <f t="shared" si="5"/>
        <v>0</v>
      </c>
      <c r="N53" s="120" t="str">
        <f t="shared" si="4"/>
        <v>0</v>
      </c>
      <c r="O53" s="1"/>
      <c r="P53" s="67" t="s">
        <v>224</v>
      </c>
      <c r="Q53" s="1"/>
      <c r="R53" s="1"/>
    </row>
    <row r="54" spans="1:18">
      <c r="A54" s="1"/>
      <c r="B54" s="26">
        <v>660</v>
      </c>
      <c r="C54" s="6" t="s">
        <v>199</v>
      </c>
      <c r="D54" s="6"/>
      <c r="E54" s="6"/>
      <c r="F54" s="115">
        <f>+'B. Trial Balance'!I376</f>
        <v>0</v>
      </c>
      <c r="G54" s="93"/>
      <c r="H54" s="115">
        <f>+'B. Trial Balance'!L376</f>
        <v>0</v>
      </c>
      <c r="I54" s="115">
        <f>+'B. Trial Balance'!M376</f>
        <v>0</v>
      </c>
      <c r="J54" s="115">
        <f t="shared" si="3"/>
        <v>0</v>
      </c>
      <c r="K54" s="93"/>
      <c r="L54" s="142">
        <f>+'B. Trial Balance'!O376</f>
        <v>0</v>
      </c>
      <c r="M54" s="115">
        <f t="shared" si="5"/>
        <v>0</v>
      </c>
      <c r="N54" s="120" t="str">
        <f t="shared" si="4"/>
        <v>0</v>
      </c>
      <c r="O54" s="1"/>
      <c r="P54" s="67" t="s">
        <v>224</v>
      </c>
      <c r="Q54" s="1"/>
      <c r="R54" s="1"/>
    </row>
    <row r="55" spans="1:18">
      <c r="A55" s="1"/>
      <c r="B55" s="26">
        <v>665</v>
      </c>
      <c r="C55" s="6" t="s">
        <v>168</v>
      </c>
      <c r="D55" s="6"/>
      <c r="E55" s="6"/>
      <c r="F55" s="115">
        <f>+'B. Trial Balance'!I387</f>
        <v>0</v>
      </c>
      <c r="G55" s="93"/>
      <c r="H55" s="115">
        <f>+'B. Trial Balance'!L387</f>
        <v>0</v>
      </c>
      <c r="I55" s="115">
        <f>+'B. Trial Balance'!M387</f>
        <v>0</v>
      </c>
      <c r="J55" s="115">
        <f t="shared" si="3"/>
        <v>0</v>
      </c>
      <c r="K55" s="93"/>
      <c r="L55" s="142">
        <f>+'B. Trial Balance'!O387</f>
        <v>0</v>
      </c>
      <c r="M55" s="115">
        <f t="shared" si="5"/>
        <v>0</v>
      </c>
      <c r="N55" s="120" t="str">
        <f t="shared" si="4"/>
        <v>0</v>
      </c>
      <c r="O55" s="1"/>
      <c r="P55" s="67" t="s">
        <v>224</v>
      </c>
      <c r="Q55" s="1"/>
      <c r="R55" s="1"/>
    </row>
    <row r="56" spans="1:18">
      <c r="A56" s="1"/>
      <c r="B56" s="26">
        <v>669</v>
      </c>
      <c r="C56" s="6" t="s">
        <v>108</v>
      </c>
      <c r="D56" s="6"/>
      <c r="E56" s="6"/>
      <c r="F56" s="115">
        <f>+'B. Trial Balance'!I401</f>
        <v>0</v>
      </c>
      <c r="G56" s="93"/>
      <c r="H56" s="115">
        <f>+'B. Trial Balance'!L401</f>
        <v>0</v>
      </c>
      <c r="I56" s="115">
        <f>+'B. Trial Balance'!M401</f>
        <v>0</v>
      </c>
      <c r="J56" s="115">
        <f t="shared" si="3"/>
        <v>0</v>
      </c>
      <c r="K56" s="93"/>
      <c r="L56" s="142">
        <f>+'B. Trial Balance'!O401</f>
        <v>0</v>
      </c>
      <c r="M56" s="115">
        <f t="shared" si="5"/>
        <v>0</v>
      </c>
      <c r="N56" s="120" t="str">
        <f t="shared" si="4"/>
        <v>0</v>
      </c>
      <c r="O56" s="1"/>
      <c r="P56" s="67" t="s">
        <v>224</v>
      </c>
      <c r="Q56" s="1"/>
      <c r="R56" s="1"/>
    </row>
    <row r="57" spans="1:18">
      <c r="A57" s="1"/>
      <c r="B57" s="26">
        <v>680</v>
      </c>
      <c r="C57" s="6" t="s">
        <v>127</v>
      </c>
      <c r="D57" s="6"/>
      <c r="E57" s="6"/>
      <c r="F57" s="115">
        <f>+'B. Trial Balance'!I403</f>
        <v>0</v>
      </c>
      <c r="G57" s="93"/>
      <c r="H57" s="115">
        <f>+'B. Trial Balance'!L403</f>
        <v>0</v>
      </c>
      <c r="I57" s="115">
        <f>+'B. Trial Balance'!M403</f>
        <v>0</v>
      </c>
      <c r="J57" s="115">
        <f t="shared" si="3"/>
        <v>0</v>
      </c>
      <c r="K57" s="93"/>
      <c r="L57" s="142">
        <f>+'B. Trial Balance'!O403</f>
        <v>0</v>
      </c>
      <c r="M57" s="115">
        <f t="shared" si="5"/>
        <v>0</v>
      </c>
      <c r="N57" s="120" t="str">
        <f t="shared" si="4"/>
        <v>0</v>
      </c>
      <c r="O57" s="1"/>
      <c r="P57" s="67" t="s">
        <v>224</v>
      </c>
      <c r="Q57" s="1"/>
      <c r="R57" s="1"/>
    </row>
    <row r="58" spans="1:18" ht="13.8" thickBot="1">
      <c r="A58" s="1"/>
      <c r="B58" s="26"/>
      <c r="C58" s="6"/>
      <c r="D58" s="6"/>
      <c r="E58" s="6"/>
      <c r="F58" s="93"/>
      <c r="G58" s="93"/>
      <c r="H58" s="93"/>
      <c r="I58" s="93"/>
      <c r="J58" s="93"/>
      <c r="K58" s="93"/>
      <c r="L58" s="143"/>
      <c r="M58" s="95"/>
      <c r="N58" s="69"/>
      <c r="O58" s="1"/>
      <c r="P58" s="1"/>
      <c r="Q58" s="1"/>
      <c r="R58" s="1"/>
    </row>
    <row r="59" spans="1:18" ht="14.4" thickTop="1" thickBot="1">
      <c r="A59" s="1"/>
      <c r="B59" s="187" t="s">
        <v>109</v>
      </c>
      <c r="C59" s="188"/>
      <c r="D59" s="189"/>
      <c r="E59" s="12"/>
      <c r="F59" s="185">
        <f>F30+F32+F38+SUM(F40:F58)</f>
        <v>0</v>
      </c>
      <c r="G59" s="92"/>
      <c r="H59" s="185">
        <f>H30+H32+H38+SUM(H40:H58)</f>
        <v>0</v>
      </c>
      <c r="I59" s="185">
        <f>I30+I32+I38+SUM(I40:I58)</f>
        <v>0</v>
      </c>
      <c r="J59" s="124">
        <f>J30+J32+J38+SUM(J40:J58)</f>
        <v>0</v>
      </c>
      <c r="K59" s="93"/>
      <c r="L59" s="186">
        <f>L30+L32+L38+SUM(L40:L58)</f>
        <v>0</v>
      </c>
      <c r="M59" s="124">
        <f>M30+M32+M38+SUM(M40:M58)</f>
        <v>0</v>
      </c>
      <c r="N59" s="69"/>
      <c r="O59" s="1"/>
      <c r="P59" s="777" t="s">
        <v>561</v>
      </c>
      <c r="Q59" s="1"/>
      <c r="R59" s="1"/>
    </row>
    <row r="60" spans="1:18" ht="14.4" thickTop="1" thickBot="1">
      <c r="A60" s="1"/>
      <c r="B60" s="26"/>
      <c r="C60" s="12"/>
      <c r="D60" s="12"/>
      <c r="E60" s="12"/>
      <c r="F60" s="92"/>
      <c r="G60" s="92"/>
      <c r="H60" s="92"/>
      <c r="I60" s="92"/>
      <c r="J60" s="92"/>
      <c r="K60" s="93"/>
      <c r="L60" s="144"/>
      <c r="M60" s="97"/>
      <c r="N60" s="69"/>
      <c r="O60" s="1"/>
      <c r="P60" s="778"/>
      <c r="Q60" s="1"/>
      <c r="R60" s="1"/>
    </row>
    <row r="61" spans="1:18" ht="14.4" thickTop="1" thickBot="1">
      <c r="A61" s="1"/>
      <c r="B61" s="187" t="s">
        <v>110</v>
      </c>
      <c r="C61" s="188"/>
      <c r="D61" s="189"/>
      <c r="E61" s="12"/>
      <c r="F61" s="185">
        <f>F23-F59</f>
        <v>0</v>
      </c>
      <c r="G61" s="92"/>
      <c r="H61" s="185">
        <f>H23-H59</f>
        <v>0</v>
      </c>
      <c r="I61" s="185">
        <f>I23-I59</f>
        <v>0</v>
      </c>
      <c r="J61" s="124">
        <f>J23-J59</f>
        <v>0</v>
      </c>
      <c r="K61" s="93"/>
      <c r="L61" s="186">
        <f>L23-L59</f>
        <v>0</v>
      </c>
      <c r="M61" s="124">
        <f>M23-M59</f>
        <v>0</v>
      </c>
      <c r="N61" s="69"/>
      <c r="O61" s="1"/>
      <c r="P61" s="779"/>
      <c r="Q61" s="1"/>
      <c r="R61" s="1"/>
    </row>
    <row r="62" spans="1:18" ht="13.8" thickTop="1">
      <c r="A62" s="1"/>
      <c r="B62" s="1"/>
      <c r="C62" s="12"/>
      <c r="D62" s="1"/>
      <c r="E62" s="1"/>
      <c r="F62" s="92"/>
      <c r="G62" s="92"/>
      <c r="H62" s="92"/>
      <c r="I62" s="92"/>
      <c r="J62" s="93"/>
      <c r="K62" s="93"/>
      <c r="L62" s="144"/>
      <c r="M62" s="92"/>
      <c r="N62" s="69"/>
      <c r="O62" s="1"/>
      <c r="P62" s="1"/>
      <c r="Q62" s="1"/>
      <c r="R62" s="1"/>
    </row>
    <row r="63" spans="1:18">
      <c r="A63" s="1"/>
      <c r="B63" s="12" t="s">
        <v>47</v>
      </c>
      <c r="D63" s="12"/>
      <c r="E63" s="12"/>
      <c r="F63" s="92"/>
      <c r="G63" s="92"/>
      <c r="H63" s="92"/>
      <c r="I63" s="92"/>
      <c r="J63" s="93"/>
      <c r="K63" s="93"/>
      <c r="L63" s="144"/>
      <c r="M63" s="92"/>
      <c r="N63" s="69"/>
      <c r="O63" s="1"/>
      <c r="P63" s="1"/>
      <c r="Q63" s="1"/>
      <c r="R63" s="1"/>
    </row>
    <row r="64" spans="1:18">
      <c r="A64" s="1"/>
      <c r="B64" s="6" t="s">
        <v>35</v>
      </c>
      <c r="D64" s="12"/>
      <c r="E64" s="12"/>
      <c r="F64" s="92"/>
      <c r="G64" s="92"/>
      <c r="H64" s="92"/>
      <c r="I64" s="92"/>
      <c r="J64" s="93"/>
      <c r="K64" s="93"/>
      <c r="L64" s="144"/>
      <c r="M64" s="97"/>
      <c r="N64" s="69"/>
      <c r="O64" s="1"/>
      <c r="P64" s="1"/>
      <c r="Q64" s="1"/>
      <c r="R64" s="1"/>
    </row>
    <row r="65" spans="1:18">
      <c r="A65" s="1"/>
      <c r="B65" s="26">
        <v>520</v>
      </c>
      <c r="C65" s="6" t="s">
        <v>36</v>
      </c>
      <c r="D65" s="12"/>
      <c r="E65" s="12"/>
      <c r="F65" s="121">
        <f>+'B. Trial Balance'!I429</f>
        <v>0</v>
      </c>
      <c r="G65" s="92"/>
      <c r="H65" s="121">
        <f>+'B. Trial Balance'!L429</f>
        <v>0</v>
      </c>
      <c r="I65" s="121">
        <f>+'B. Trial Balance'!M429</f>
        <v>0</v>
      </c>
      <c r="J65" s="115">
        <f t="shared" si="3"/>
        <v>0</v>
      </c>
      <c r="K65" s="93"/>
      <c r="L65" s="147">
        <f>+'B. Trial Balance'!O429</f>
        <v>0</v>
      </c>
      <c r="M65" s="115">
        <f>+L65-I65</f>
        <v>0</v>
      </c>
      <c r="N65" s="120" t="str">
        <f t="shared" si="4"/>
        <v>0</v>
      </c>
      <c r="O65" s="1"/>
      <c r="P65" s="67" t="s">
        <v>224</v>
      </c>
      <c r="Q65" s="1"/>
      <c r="R65" s="1"/>
    </row>
    <row r="66" spans="1:18">
      <c r="A66" s="1"/>
      <c r="B66" s="26">
        <v>582</v>
      </c>
      <c r="C66" s="6" t="s">
        <v>39</v>
      </c>
      <c r="D66" s="12"/>
      <c r="E66" s="12"/>
      <c r="F66" s="121">
        <f>+'B. Trial Balance'!I448</f>
        <v>0</v>
      </c>
      <c r="G66" s="92"/>
      <c r="H66" s="121">
        <f>+'B. Trial Balance'!L448</f>
        <v>0</v>
      </c>
      <c r="I66" s="121">
        <f>+'B. Trial Balance'!M448</f>
        <v>0</v>
      </c>
      <c r="J66" s="115">
        <f t="shared" si="3"/>
        <v>0</v>
      </c>
      <c r="K66" s="93"/>
      <c r="L66" s="147">
        <f>+'B. Trial Balance'!O448</f>
        <v>0</v>
      </c>
      <c r="M66" s="115">
        <f t="shared" ref="M66:M71" si="6">+L66-I66</f>
        <v>0</v>
      </c>
      <c r="N66" s="120" t="str">
        <f t="shared" si="4"/>
        <v>0</v>
      </c>
      <c r="O66" s="1"/>
      <c r="P66" s="67" t="s">
        <v>224</v>
      </c>
      <c r="Q66" s="1"/>
      <c r="R66" s="1"/>
    </row>
    <row r="67" spans="1:18">
      <c r="A67" s="1"/>
      <c r="B67" s="26">
        <v>585</v>
      </c>
      <c r="C67" s="6" t="s">
        <v>40</v>
      </c>
      <c r="D67" s="12"/>
      <c r="E67" s="12"/>
      <c r="F67" s="121">
        <f>+'B. Trial Balance'!I456</f>
        <v>0</v>
      </c>
      <c r="G67" s="92"/>
      <c r="H67" s="121">
        <f>+'B. Trial Balance'!L456</f>
        <v>0</v>
      </c>
      <c r="I67" s="121">
        <f>+'B. Trial Balance'!M456</f>
        <v>0</v>
      </c>
      <c r="J67" s="115">
        <f t="shared" si="3"/>
        <v>0</v>
      </c>
      <c r="K67" s="93"/>
      <c r="L67" s="147">
        <f>+'B. Trial Balance'!O456</f>
        <v>0</v>
      </c>
      <c r="M67" s="115">
        <f t="shared" si="6"/>
        <v>0</v>
      </c>
      <c r="N67" s="120" t="str">
        <f t="shared" si="4"/>
        <v>0</v>
      </c>
      <c r="O67" s="1"/>
      <c r="P67" s="67" t="s">
        <v>224</v>
      </c>
      <c r="Q67" s="1"/>
      <c r="R67" s="1"/>
    </row>
    <row r="68" spans="1:18">
      <c r="A68" s="1"/>
      <c r="B68" s="26">
        <v>540</v>
      </c>
      <c r="C68" s="6" t="s">
        <v>37</v>
      </c>
      <c r="D68" s="12"/>
      <c r="E68" s="12"/>
      <c r="F68" s="121">
        <f>+'B. Trial Balance'!I437</f>
        <v>0</v>
      </c>
      <c r="G68" s="92"/>
      <c r="H68" s="121">
        <f>+'B. Trial Balance'!L437</f>
        <v>0</v>
      </c>
      <c r="I68" s="121">
        <f>+'B. Trial Balance'!M437</f>
        <v>0</v>
      </c>
      <c r="J68" s="115">
        <f t="shared" si="3"/>
        <v>0</v>
      </c>
      <c r="K68" s="93"/>
      <c r="L68" s="147">
        <f>+'B. Trial Balance'!O437</f>
        <v>0</v>
      </c>
      <c r="M68" s="115">
        <f t="shared" si="6"/>
        <v>0</v>
      </c>
      <c r="N68" s="120" t="str">
        <f t="shared" si="4"/>
        <v>0</v>
      </c>
      <c r="O68" s="1"/>
      <c r="P68" s="67" t="s">
        <v>224</v>
      </c>
      <c r="Q68" s="1"/>
      <c r="R68" s="1"/>
    </row>
    <row r="69" spans="1:18">
      <c r="A69" s="1"/>
      <c r="B69" s="26">
        <v>588</v>
      </c>
      <c r="C69" s="6" t="s">
        <v>41</v>
      </c>
      <c r="D69" s="12"/>
      <c r="E69" s="12"/>
      <c r="F69" s="121">
        <f>+'B. Trial Balance'!I458</f>
        <v>0</v>
      </c>
      <c r="G69" s="92"/>
      <c r="H69" s="121">
        <f>+'B. Trial Balance'!L458</f>
        <v>0</v>
      </c>
      <c r="I69" s="121">
        <f>+'B. Trial Balance'!M458</f>
        <v>0</v>
      </c>
      <c r="J69" s="115">
        <f t="shared" si="3"/>
        <v>0</v>
      </c>
      <c r="K69" s="93"/>
      <c r="L69" s="147">
        <f>+'B. Trial Balance'!O458</f>
        <v>0</v>
      </c>
      <c r="M69" s="115">
        <f t="shared" si="6"/>
        <v>0</v>
      </c>
      <c r="N69" s="120" t="str">
        <f t="shared" si="4"/>
        <v>0</v>
      </c>
      <c r="O69" s="1"/>
      <c r="P69" s="67" t="s">
        <v>224</v>
      </c>
      <c r="Q69" s="1"/>
      <c r="R69" s="1"/>
    </row>
    <row r="70" spans="1:18">
      <c r="A70" s="1"/>
      <c r="B70" s="26">
        <v>573</v>
      </c>
      <c r="C70" s="6" t="s">
        <v>38</v>
      </c>
      <c r="D70" s="12"/>
      <c r="E70" s="12"/>
      <c r="F70" s="121">
        <f>+'B. Trial Balance'!I439</f>
        <v>0</v>
      </c>
      <c r="G70" s="92"/>
      <c r="H70" s="121">
        <f>+'B. Trial Balance'!L439</f>
        <v>0</v>
      </c>
      <c r="I70" s="121">
        <f>+'B. Trial Balance'!M439</f>
        <v>0</v>
      </c>
      <c r="J70" s="115">
        <f t="shared" si="3"/>
        <v>0</v>
      </c>
      <c r="K70" s="93"/>
      <c r="L70" s="147">
        <f>+'B. Trial Balance'!O439</f>
        <v>0</v>
      </c>
      <c r="M70" s="115">
        <f t="shared" si="6"/>
        <v>0</v>
      </c>
      <c r="N70" s="120" t="str">
        <f t="shared" si="4"/>
        <v>0</v>
      </c>
      <c r="O70" s="1"/>
      <c r="P70" s="67" t="s">
        <v>224</v>
      </c>
      <c r="Q70" s="1"/>
      <c r="R70" s="1"/>
    </row>
    <row r="71" spans="1:18">
      <c r="A71" s="1"/>
      <c r="B71" s="26">
        <v>590</v>
      </c>
      <c r="C71" s="6" t="s">
        <v>42</v>
      </c>
      <c r="D71" s="12"/>
      <c r="E71" s="12"/>
      <c r="F71" s="121">
        <f>+'B. Trial Balance'!I460</f>
        <v>0</v>
      </c>
      <c r="G71" s="92"/>
      <c r="H71" s="121">
        <f>+'B. Trial Balance'!L460</f>
        <v>0</v>
      </c>
      <c r="I71" s="121">
        <f>+'B. Trial Balance'!M460</f>
        <v>0</v>
      </c>
      <c r="J71" s="115">
        <f t="shared" si="3"/>
        <v>0</v>
      </c>
      <c r="K71" s="93"/>
      <c r="L71" s="147">
        <f>+'B. Trial Balance'!O460</f>
        <v>0</v>
      </c>
      <c r="M71" s="115">
        <f t="shared" si="6"/>
        <v>0</v>
      </c>
      <c r="N71" s="120" t="str">
        <f t="shared" si="4"/>
        <v>0</v>
      </c>
      <c r="O71" s="1"/>
      <c r="P71" s="67" t="s">
        <v>224</v>
      </c>
      <c r="Q71" s="1"/>
      <c r="R71" s="1"/>
    </row>
    <row r="72" spans="1:18">
      <c r="A72" s="1"/>
      <c r="B72" s="26">
        <v>595</v>
      </c>
      <c r="C72" s="6" t="s">
        <v>388</v>
      </c>
      <c r="D72" s="12"/>
      <c r="E72" s="12"/>
      <c r="F72" s="121">
        <f>+'B. Trial Balance'!I479</f>
        <v>0</v>
      </c>
      <c r="G72" s="92"/>
      <c r="H72" s="121">
        <f>+'B. Trial Balance'!L479</f>
        <v>0</v>
      </c>
      <c r="I72" s="121">
        <f>+'B. Trial Balance'!M479</f>
        <v>0</v>
      </c>
      <c r="J72" s="115">
        <f t="shared" ref="J72" si="7">+I72-H72</f>
        <v>0</v>
      </c>
      <c r="K72" s="93"/>
      <c r="L72" s="516">
        <v>0</v>
      </c>
      <c r="M72" s="115">
        <f t="shared" ref="M72" si="8">+L72-I72</f>
        <v>0</v>
      </c>
      <c r="N72" s="120" t="str">
        <f t="shared" ref="N72" si="9">IF(L72=0,"0",M72/I72)</f>
        <v>0</v>
      </c>
      <c r="O72" s="1"/>
      <c r="P72" s="67" t="s">
        <v>224</v>
      </c>
      <c r="Q72" s="1"/>
      <c r="R72" s="1"/>
    </row>
    <row r="73" spans="1:18">
      <c r="A73" s="1"/>
      <c r="B73" s="26"/>
      <c r="C73" s="6"/>
      <c r="D73" s="12"/>
      <c r="E73" s="12"/>
      <c r="F73" s="92"/>
      <c r="G73" s="92"/>
      <c r="H73" s="92"/>
      <c r="I73" s="92"/>
      <c r="J73" s="93"/>
      <c r="K73" s="93"/>
      <c r="L73" s="144"/>
      <c r="M73" s="97"/>
      <c r="N73" s="69"/>
      <c r="O73" s="1"/>
      <c r="P73" s="1"/>
      <c r="Q73" s="1"/>
      <c r="R73" s="1"/>
    </row>
    <row r="74" spans="1:18">
      <c r="A74" s="1"/>
      <c r="B74" s="6" t="s">
        <v>43</v>
      </c>
      <c r="D74" s="12"/>
      <c r="E74" s="12"/>
      <c r="F74" s="92"/>
      <c r="G74" s="92"/>
      <c r="H74" s="92"/>
      <c r="I74" s="92"/>
      <c r="J74" s="93"/>
      <c r="K74" s="93"/>
      <c r="L74" s="144"/>
      <c r="M74" s="97"/>
      <c r="N74" s="69"/>
      <c r="O74" s="1"/>
      <c r="P74" s="1"/>
      <c r="Q74" s="1"/>
      <c r="R74" s="1"/>
    </row>
    <row r="75" spans="1:18">
      <c r="A75" s="1"/>
      <c r="B75" s="26">
        <v>670</v>
      </c>
      <c r="C75" s="6" t="s">
        <v>44</v>
      </c>
      <c r="D75" s="6"/>
      <c r="E75" s="6"/>
      <c r="F75" s="121">
        <f>+'B. Trial Balance'!I481</f>
        <v>0</v>
      </c>
      <c r="G75" s="92"/>
      <c r="H75" s="121">
        <f>+'B. Trial Balance'!L481</f>
        <v>0</v>
      </c>
      <c r="I75" s="121">
        <f>+'B. Trial Balance'!M481</f>
        <v>0</v>
      </c>
      <c r="J75" s="115">
        <f t="shared" si="3"/>
        <v>0</v>
      </c>
      <c r="K75" s="93"/>
      <c r="L75" s="147">
        <f>+'B. Trial Balance'!O481</f>
        <v>0</v>
      </c>
      <c r="M75" s="115">
        <f>+L75-I75</f>
        <v>0</v>
      </c>
      <c r="N75" s="120" t="str">
        <f t="shared" si="4"/>
        <v>0</v>
      </c>
      <c r="O75" s="1"/>
      <c r="P75" s="67" t="s">
        <v>224</v>
      </c>
      <c r="Q75" s="1"/>
      <c r="R75" s="1"/>
    </row>
    <row r="76" spans="1:18">
      <c r="A76" s="1"/>
      <c r="B76" s="26">
        <v>673</v>
      </c>
      <c r="C76" s="6" t="s">
        <v>45</v>
      </c>
      <c r="D76" s="6"/>
      <c r="E76" s="6"/>
      <c r="F76" s="121">
        <f>+'B. Trial Balance'!I483</f>
        <v>0</v>
      </c>
      <c r="G76" s="92"/>
      <c r="H76" s="121">
        <f>+'B. Trial Balance'!L483</f>
        <v>0</v>
      </c>
      <c r="I76" s="121">
        <f>+'B. Trial Balance'!M483</f>
        <v>0</v>
      </c>
      <c r="J76" s="115">
        <f t="shared" si="3"/>
        <v>0</v>
      </c>
      <c r="K76" s="93"/>
      <c r="L76" s="147">
        <f>+'B. Trial Balance'!O483</f>
        <v>0</v>
      </c>
      <c r="M76" s="115">
        <f>+L76-I76</f>
        <v>0</v>
      </c>
      <c r="N76" s="120" t="str">
        <f t="shared" si="4"/>
        <v>0</v>
      </c>
      <c r="O76" s="1"/>
      <c r="P76" s="67" t="s">
        <v>224</v>
      </c>
      <c r="Q76" s="1"/>
      <c r="R76" s="1"/>
    </row>
    <row r="77" spans="1:18">
      <c r="A77" s="1"/>
      <c r="B77" s="26">
        <v>682</v>
      </c>
      <c r="C77" s="6" t="s">
        <v>39</v>
      </c>
      <c r="D77" s="6"/>
      <c r="E77" s="6"/>
      <c r="F77" s="121">
        <f>+'B. Trial Balance'!I498</f>
        <v>0</v>
      </c>
      <c r="G77" s="92"/>
      <c r="H77" s="121">
        <f>+'B. Trial Balance'!L498</f>
        <v>0</v>
      </c>
      <c r="I77" s="121">
        <f>+'B. Trial Balance'!M498</f>
        <v>0</v>
      </c>
      <c r="J77" s="115">
        <f t="shared" si="3"/>
        <v>0</v>
      </c>
      <c r="K77" s="93"/>
      <c r="L77" s="147">
        <f>+'B. Trial Balance'!O498</f>
        <v>0</v>
      </c>
      <c r="M77" s="115">
        <f>+L77-I77</f>
        <v>0</v>
      </c>
      <c r="N77" s="120" t="str">
        <f t="shared" si="4"/>
        <v>0</v>
      </c>
      <c r="O77" s="1"/>
      <c r="P77" s="67" t="s">
        <v>224</v>
      </c>
      <c r="Q77" s="1"/>
      <c r="R77" s="1"/>
    </row>
    <row r="78" spans="1:18">
      <c r="A78" s="1"/>
      <c r="B78" s="26">
        <v>686</v>
      </c>
      <c r="C78" s="6" t="s">
        <v>86</v>
      </c>
      <c r="D78" s="6"/>
      <c r="E78" s="6"/>
      <c r="F78" s="121">
        <f>+'B. Trial Balance'!I510</f>
        <v>0</v>
      </c>
      <c r="G78" s="92"/>
      <c r="H78" s="121">
        <f>+'B. Trial Balance'!L510</f>
        <v>0</v>
      </c>
      <c r="I78" s="121">
        <f>+'B. Trial Balance'!M510</f>
        <v>0</v>
      </c>
      <c r="J78" s="115">
        <f t="shared" si="3"/>
        <v>0</v>
      </c>
      <c r="K78" s="93"/>
      <c r="L78" s="147">
        <f>+'B. Trial Balance'!O510</f>
        <v>0</v>
      </c>
      <c r="M78" s="115">
        <f>+L78-I78</f>
        <v>0</v>
      </c>
      <c r="N78" s="120" t="str">
        <f t="shared" si="4"/>
        <v>0</v>
      </c>
      <c r="O78" s="1"/>
      <c r="P78" s="67" t="s">
        <v>224</v>
      </c>
      <c r="Q78" s="1"/>
      <c r="R78" s="1"/>
    </row>
    <row r="79" spans="1:18" ht="13.8" customHeight="1">
      <c r="A79" s="1"/>
      <c r="B79" s="26">
        <v>690</v>
      </c>
      <c r="C79" s="6" t="s">
        <v>87</v>
      </c>
      <c r="D79" s="6"/>
      <c r="E79" s="6"/>
      <c r="F79" s="121">
        <f>+'B. Trial Balance'!I512</f>
        <v>0</v>
      </c>
      <c r="G79" s="92"/>
      <c r="H79" s="121">
        <f>+'B. Trial Balance'!L512</f>
        <v>0</v>
      </c>
      <c r="I79" s="121">
        <f>+'B. Trial Balance'!M512</f>
        <v>0</v>
      </c>
      <c r="J79" s="115">
        <f t="shared" si="3"/>
        <v>0</v>
      </c>
      <c r="K79" s="93"/>
      <c r="L79" s="147">
        <f>+'B. Trial Balance'!O512</f>
        <v>0</v>
      </c>
      <c r="M79" s="115">
        <f>+L79-I79</f>
        <v>0</v>
      </c>
      <c r="N79" s="120" t="str">
        <f t="shared" si="4"/>
        <v>0</v>
      </c>
      <c r="O79" s="1"/>
      <c r="P79" s="67" t="s">
        <v>224</v>
      </c>
      <c r="Q79" s="1"/>
      <c r="R79" s="1"/>
    </row>
    <row r="80" spans="1:18">
      <c r="A80" s="1"/>
      <c r="B80" s="26">
        <v>695</v>
      </c>
      <c r="C80" s="6" t="s">
        <v>388</v>
      </c>
      <c r="D80" s="12"/>
      <c r="E80" s="12"/>
      <c r="F80" s="121">
        <f>+'B. Trial Balance'!I532</f>
        <v>0</v>
      </c>
      <c r="G80" s="92"/>
      <c r="H80" s="121">
        <f>+'B. Trial Balance'!L532</f>
        <v>0</v>
      </c>
      <c r="I80" s="121">
        <f>+'B. Trial Balance'!M532</f>
        <v>0</v>
      </c>
      <c r="J80" s="115">
        <f t="shared" si="3"/>
        <v>0</v>
      </c>
      <c r="K80" s="93"/>
      <c r="L80" s="517">
        <v>0</v>
      </c>
      <c r="M80" s="115">
        <f t="shared" ref="M80" si="10">+L80-I80</f>
        <v>0</v>
      </c>
      <c r="N80" s="120" t="str">
        <f t="shared" si="4"/>
        <v>0</v>
      </c>
      <c r="O80" s="1"/>
      <c r="P80" s="67" t="s">
        <v>224</v>
      </c>
      <c r="Q80" s="1"/>
      <c r="R80" s="1"/>
    </row>
    <row r="81" spans="1:18" ht="13.8" thickBot="1">
      <c r="A81" s="1"/>
      <c r="B81" s="26"/>
      <c r="C81" s="6"/>
      <c r="D81" s="12"/>
      <c r="E81" s="12"/>
      <c r="F81" s="92"/>
      <c r="G81" s="92"/>
      <c r="H81" s="92"/>
      <c r="I81" s="92"/>
      <c r="J81" s="92"/>
      <c r="K81" s="92"/>
      <c r="L81" s="144"/>
      <c r="M81" s="97"/>
      <c r="N81" s="69"/>
      <c r="O81" s="1"/>
      <c r="P81" s="1"/>
      <c r="Q81" s="1"/>
      <c r="R81" s="1"/>
    </row>
    <row r="82" spans="1:18" ht="14.4" thickTop="1" thickBot="1">
      <c r="A82" s="1"/>
      <c r="B82" s="187" t="s">
        <v>48</v>
      </c>
      <c r="C82" s="184"/>
      <c r="D82" s="182"/>
      <c r="F82" s="185">
        <f>SUM(F65:F72)- SUM(F75:F80)</f>
        <v>0</v>
      </c>
      <c r="G82" s="92"/>
      <c r="H82" s="185">
        <f t="shared" ref="H82:M82" si="11">SUM(H65:H72)- SUM(H75:H80)</f>
        <v>0</v>
      </c>
      <c r="I82" s="185">
        <f t="shared" si="11"/>
        <v>0</v>
      </c>
      <c r="J82" s="185">
        <f t="shared" si="11"/>
        <v>0</v>
      </c>
      <c r="K82" s="92"/>
      <c r="L82" s="185">
        <f t="shared" si="11"/>
        <v>0</v>
      </c>
      <c r="M82" s="185">
        <f t="shared" si="11"/>
        <v>0</v>
      </c>
      <c r="N82" s="69"/>
      <c r="O82" s="1"/>
      <c r="P82" s="1"/>
      <c r="Q82" s="1"/>
      <c r="R82" s="1"/>
    </row>
    <row r="83" spans="1:18" ht="8.25" customHeight="1" thickTop="1" thickBot="1">
      <c r="A83" s="1"/>
      <c r="B83" s="26"/>
      <c r="C83" s="12"/>
      <c r="D83" s="12"/>
      <c r="E83" s="12"/>
      <c r="F83" s="92"/>
      <c r="G83" s="92"/>
      <c r="H83" s="92"/>
      <c r="I83" s="92"/>
      <c r="J83" s="92"/>
      <c r="K83" s="92"/>
      <c r="L83" s="144"/>
      <c r="M83" s="97"/>
      <c r="N83" s="88"/>
      <c r="O83" s="1"/>
      <c r="P83" s="1"/>
      <c r="Q83" s="1"/>
      <c r="R83" s="1"/>
    </row>
    <row r="84" spans="1:18" s="112" customFormat="1" ht="32.4" thickTop="1" thickBot="1">
      <c r="A84" s="111"/>
      <c r="B84" s="37" t="s">
        <v>49</v>
      </c>
      <c r="D84" s="37"/>
      <c r="E84" s="37"/>
      <c r="F84" s="190">
        <f>F61+F82</f>
        <v>0</v>
      </c>
      <c r="G84" s="114"/>
      <c r="H84" s="190">
        <f>H61+H82</f>
        <v>0</v>
      </c>
      <c r="I84" s="190">
        <f>I61+I82</f>
        <v>0</v>
      </c>
      <c r="J84" s="125">
        <f>J61+J82</f>
        <v>0</v>
      </c>
      <c r="K84" s="114"/>
      <c r="L84" s="191">
        <f>L61+L82</f>
        <v>0</v>
      </c>
      <c r="M84" s="125">
        <f>M61+M82</f>
        <v>0</v>
      </c>
      <c r="N84" s="113"/>
      <c r="O84" s="111"/>
      <c r="P84" s="657" t="s">
        <v>561</v>
      </c>
      <c r="Q84" s="111"/>
      <c r="R84" s="111"/>
    </row>
    <row r="85" spans="1:18" ht="13.8" thickTop="1">
      <c r="A85" s="1"/>
      <c r="B85" s="1"/>
      <c r="C85" s="12"/>
      <c r="D85" s="1"/>
      <c r="E85" s="1"/>
      <c r="F85" s="92"/>
      <c r="G85" s="92"/>
      <c r="H85" s="92"/>
      <c r="I85" s="92"/>
      <c r="J85" s="92"/>
      <c r="K85" s="92"/>
      <c r="L85" s="144"/>
      <c r="M85" s="92"/>
      <c r="N85" s="70"/>
      <c r="O85" s="1"/>
      <c r="Q85" s="1"/>
      <c r="R85" s="1"/>
    </row>
    <row r="86" spans="1:18" s="659" customFormat="1">
      <c r="A86" s="658"/>
      <c r="B86" s="679" t="s">
        <v>612</v>
      </c>
      <c r="D86" s="660"/>
      <c r="E86" s="660"/>
      <c r="F86" s="661"/>
      <c r="G86" s="661"/>
      <c r="H86" s="661"/>
      <c r="I86" s="661"/>
      <c r="J86" s="662"/>
      <c r="K86" s="662"/>
      <c r="L86" s="663"/>
      <c r="M86" s="661"/>
      <c r="N86" s="664"/>
      <c r="O86" s="658"/>
      <c r="P86" s="658"/>
      <c r="Q86" s="658"/>
      <c r="R86" s="658"/>
    </row>
    <row r="87" spans="1:18" s="659" customFormat="1">
      <c r="A87" s="658"/>
      <c r="B87" s="665">
        <v>380</v>
      </c>
      <c r="C87" s="658" t="s">
        <v>614</v>
      </c>
      <c r="D87" s="658"/>
      <c r="E87" s="658"/>
      <c r="F87" s="666">
        <f>+'B. Trial Balance'!I535</f>
        <v>0</v>
      </c>
      <c r="G87" s="661"/>
      <c r="H87" s="666">
        <f>+'B. Trial Balance'!L535</f>
        <v>0</v>
      </c>
      <c r="I87" s="666">
        <f>+'B. Trial Balance'!M535</f>
        <v>0</v>
      </c>
      <c r="J87" s="667">
        <f t="shared" ref="J87" si="12">+I87-H87</f>
        <v>0</v>
      </c>
      <c r="K87" s="662"/>
      <c r="L87" s="668">
        <f>+'B. Trial Balance'!O535</f>
        <v>0</v>
      </c>
      <c r="M87" s="667">
        <f>+L87-I87</f>
        <v>0</v>
      </c>
      <c r="N87" s="669" t="str">
        <f t="shared" ref="N87" si="13">IF(L87=0,"0",M87/I87)</f>
        <v>0</v>
      </c>
      <c r="O87" s="658"/>
      <c r="Q87" s="658"/>
      <c r="R87" s="658"/>
    </row>
    <row r="88" spans="1:18" s="659" customFormat="1" ht="12" customHeight="1" thickBot="1">
      <c r="A88" s="658"/>
      <c r="B88" s="658"/>
      <c r="C88" s="660"/>
      <c r="D88" s="658"/>
      <c r="E88" s="658"/>
      <c r="F88" s="661"/>
      <c r="G88" s="661"/>
      <c r="H88" s="661"/>
      <c r="I88" s="661"/>
      <c r="J88" s="661"/>
      <c r="K88" s="661"/>
      <c r="L88" s="663"/>
      <c r="M88" s="661"/>
      <c r="N88" s="670"/>
      <c r="O88" s="658"/>
      <c r="Q88" s="658"/>
      <c r="R88" s="658"/>
    </row>
    <row r="89" spans="1:18" s="673" customFormat="1" ht="16.8" thickTop="1" thickBot="1">
      <c r="A89" s="671"/>
      <c r="B89" s="672" t="s">
        <v>321</v>
      </c>
      <c r="D89" s="672"/>
      <c r="E89" s="672"/>
      <c r="F89" s="674">
        <f>+F84-F87</f>
        <v>0</v>
      </c>
      <c r="G89" s="675"/>
      <c r="H89" s="674">
        <f>+H84-H87</f>
        <v>0</v>
      </c>
      <c r="I89" s="674">
        <f>+I84-I87</f>
        <v>0</v>
      </c>
      <c r="J89" s="676">
        <f>+J84-J87</f>
        <v>0</v>
      </c>
      <c r="K89" s="675"/>
      <c r="L89" s="677">
        <f>+L84-L87</f>
        <v>0</v>
      </c>
      <c r="M89" s="676">
        <f>+M84-M87</f>
        <v>0</v>
      </c>
      <c r="N89" s="678"/>
      <c r="O89" s="671"/>
      <c r="P89" s="659"/>
      <c r="Q89" s="671"/>
      <c r="R89" s="671"/>
    </row>
    <row r="90" spans="1:18" ht="13.8" thickTop="1">
      <c r="A90" s="1"/>
      <c r="B90" s="1"/>
      <c r="C90" s="12"/>
      <c r="D90" s="1"/>
      <c r="E90" s="1"/>
      <c r="F90" s="92"/>
      <c r="G90" s="92"/>
      <c r="H90" s="92"/>
      <c r="I90" s="92"/>
      <c r="J90" s="92"/>
      <c r="K90" s="92"/>
      <c r="L90" s="144"/>
      <c r="M90" s="92"/>
      <c r="N90" s="70"/>
      <c r="O90" s="1"/>
      <c r="Q90" s="1"/>
      <c r="R90" s="1"/>
    </row>
    <row r="91" spans="1:18">
      <c r="A91" s="1"/>
      <c r="B91" s="1"/>
      <c r="C91" s="12"/>
      <c r="D91" s="1"/>
      <c r="E91" s="1"/>
      <c r="F91" s="92"/>
      <c r="G91" s="92"/>
      <c r="H91" s="92"/>
      <c r="I91" s="92"/>
      <c r="J91" s="92"/>
      <c r="K91" s="92"/>
      <c r="L91" s="144"/>
      <c r="M91" s="92"/>
      <c r="N91" s="70"/>
      <c r="O91" s="1"/>
      <c r="Q91" s="1"/>
      <c r="R91" s="1"/>
    </row>
    <row r="92" spans="1:18">
      <c r="A92" s="1"/>
      <c r="B92" s="1"/>
      <c r="C92" s="12"/>
      <c r="D92" s="1"/>
      <c r="E92" s="1"/>
      <c r="F92" s="92"/>
      <c r="G92" s="92"/>
      <c r="H92" s="92"/>
      <c r="I92" s="92"/>
      <c r="J92" s="92"/>
      <c r="K92" s="92"/>
      <c r="L92" s="144"/>
      <c r="M92" s="92"/>
      <c r="N92" s="70"/>
      <c r="O92" s="1"/>
      <c r="Q92" s="1"/>
      <c r="R92" s="1"/>
    </row>
    <row r="93" spans="1:18">
      <c r="A93" s="1"/>
      <c r="B93" s="1"/>
      <c r="C93" s="12"/>
      <c r="D93" s="1"/>
      <c r="E93" s="1"/>
      <c r="F93" s="92"/>
      <c r="G93" s="92"/>
      <c r="H93" s="92"/>
      <c r="I93" s="92"/>
      <c r="J93" s="92"/>
      <c r="K93" s="92"/>
      <c r="L93" s="144"/>
      <c r="M93" s="92"/>
      <c r="N93" s="70"/>
      <c r="O93" s="1"/>
      <c r="P93" s="1"/>
      <c r="Q93" s="1"/>
      <c r="R93" s="1"/>
    </row>
    <row r="94" spans="1:18" ht="19.5" hidden="1" customHeight="1">
      <c r="A94" s="1"/>
      <c r="B94" s="232" t="s">
        <v>321</v>
      </c>
      <c r="C94" s="233"/>
      <c r="D94" s="38"/>
      <c r="E94" s="38"/>
      <c r="F94" s="144"/>
      <c r="G94" s="144"/>
      <c r="H94" s="144"/>
      <c r="I94" s="144"/>
      <c r="J94" s="144"/>
      <c r="K94" s="144"/>
      <c r="L94" s="234"/>
      <c r="M94" s="235"/>
      <c r="N94" s="236"/>
      <c r="O94" s="1"/>
      <c r="P94" s="1"/>
      <c r="Q94" s="1"/>
      <c r="R94" s="1"/>
    </row>
    <row r="95" spans="1:18" hidden="1">
      <c r="A95" s="1"/>
      <c r="B95" s="6"/>
      <c r="C95" s="6"/>
      <c r="D95" s="6"/>
      <c r="E95" s="6"/>
      <c r="F95" s="93"/>
      <c r="G95" s="93"/>
      <c r="H95" s="93"/>
      <c r="I95" s="93"/>
      <c r="J95" s="93"/>
      <c r="K95" s="93"/>
      <c r="L95" s="143"/>
      <c r="M95" s="93"/>
      <c r="N95" s="71"/>
      <c r="O95" s="1"/>
      <c r="P95" s="1"/>
      <c r="Q95" s="1"/>
      <c r="R95" s="1"/>
    </row>
    <row r="96" spans="1:18" s="170" customFormat="1" ht="22.8" hidden="1" customHeight="1">
      <c r="A96" s="169"/>
      <c r="B96" s="390" t="s">
        <v>601</v>
      </c>
      <c r="C96" s="391"/>
      <c r="D96" s="391"/>
      <c r="E96" s="391"/>
      <c r="F96" s="392"/>
      <c r="G96" s="392"/>
      <c r="H96" s="392"/>
      <c r="I96" s="392"/>
      <c r="J96" s="392"/>
      <c r="K96" s="392"/>
      <c r="L96" s="389">
        <v>0.01</v>
      </c>
      <c r="M96" s="392"/>
      <c r="N96" s="393"/>
      <c r="O96" s="169"/>
      <c r="P96" s="169"/>
      <c r="Q96" s="169"/>
      <c r="R96" s="169"/>
    </row>
    <row r="97" spans="1:18" s="112" customFormat="1" ht="15.6" hidden="1">
      <c r="A97" s="111"/>
      <c r="B97" s="394"/>
      <c r="C97" s="394"/>
      <c r="D97" s="394"/>
      <c r="E97" s="394"/>
      <c r="F97" s="395"/>
      <c r="G97" s="395"/>
      <c r="H97" s="395"/>
      <c r="I97" s="395"/>
      <c r="J97" s="395"/>
      <c r="K97" s="395"/>
      <c r="L97" s="396"/>
      <c r="M97" s="395"/>
      <c r="N97" s="397"/>
      <c r="O97" s="111"/>
      <c r="P97" s="111"/>
      <c r="Q97" s="111"/>
      <c r="R97" s="111"/>
    </row>
    <row r="98" spans="1:18" s="112" customFormat="1" ht="15.6" hidden="1">
      <c r="A98" s="111"/>
      <c r="B98" s="394" t="s">
        <v>602</v>
      </c>
      <c r="C98" s="394"/>
      <c r="D98" s="394"/>
      <c r="E98" s="394"/>
      <c r="F98" s="395"/>
      <c r="G98" s="395"/>
      <c r="H98" s="395"/>
      <c r="I98" s="395"/>
      <c r="J98" s="395"/>
      <c r="K98" s="395"/>
      <c r="L98" s="398">
        <f>+I61</f>
        <v>0</v>
      </c>
      <c r="M98" s="395"/>
      <c r="N98" s="393"/>
      <c r="O98" s="111"/>
      <c r="P98" s="111"/>
      <c r="Q98" s="111"/>
      <c r="R98" s="111"/>
    </row>
    <row r="99" spans="1:18" s="112" customFormat="1" ht="15.6" hidden="1">
      <c r="A99" s="111"/>
      <c r="B99" s="111" t="s">
        <v>603</v>
      </c>
      <c r="C99" s="111"/>
      <c r="D99" s="111"/>
      <c r="E99" s="111"/>
      <c r="F99" s="399"/>
      <c r="G99" s="399"/>
      <c r="H99" s="399"/>
      <c r="I99" s="399"/>
      <c r="J99" s="399"/>
      <c r="K99" s="399"/>
      <c r="L99" s="398">
        <f>+I82</f>
        <v>0</v>
      </c>
      <c r="M99" s="399"/>
      <c r="N99" s="400"/>
      <c r="O99" s="111"/>
      <c r="P99" s="111"/>
      <c r="Q99" s="111"/>
      <c r="R99" s="111"/>
    </row>
    <row r="100" spans="1:18" s="112" customFormat="1" ht="15.6" hidden="1">
      <c r="A100" s="111"/>
      <c r="B100" s="111"/>
      <c r="C100" s="111"/>
      <c r="D100" s="111"/>
      <c r="E100" s="111"/>
      <c r="F100" s="399"/>
      <c r="G100" s="399"/>
      <c r="H100" s="399"/>
      <c r="I100" s="399"/>
      <c r="J100" s="399"/>
      <c r="K100" s="399"/>
      <c r="L100" s="401"/>
      <c r="M100" s="399"/>
      <c r="N100" s="400"/>
      <c r="O100" s="111"/>
      <c r="P100" s="111"/>
      <c r="Q100" s="111"/>
      <c r="R100" s="111"/>
    </row>
    <row r="101" spans="1:18" s="112" customFormat="1" ht="15.6" hidden="1">
      <c r="A101" s="111"/>
      <c r="B101" s="111" t="s">
        <v>111</v>
      </c>
      <c r="C101" s="111"/>
      <c r="D101" s="111"/>
      <c r="E101" s="111"/>
      <c r="F101" s="399"/>
      <c r="G101" s="399"/>
      <c r="H101" s="399"/>
      <c r="I101" s="399"/>
      <c r="J101" s="399"/>
      <c r="K101" s="399"/>
      <c r="L101" s="401"/>
      <c r="M101" s="399"/>
      <c r="N101" s="400"/>
      <c r="O101" s="111"/>
      <c r="P101" s="111"/>
      <c r="Q101" s="111"/>
      <c r="R101" s="111"/>
    </row>
    <row r="102" spans="1:18" s="112" customFormat="1" ht="15.6" hidden="1" customHeight="1">
      <c r="A102" s="111"/>
      <c r="B102" s="402" t="s">
        <v>92</v>
      </c>
      <c r="C102" s="402"/>
      <c r="D102" s="402"/>
      <c r="E102" s="111"/>
      <c r="F102" s="399"/>
      <c r="G102" s="399"/>
      <c r="H102" s="399"/>
      <c r="I102" s="399"/>
      <c r="J102" s="399"/>
      <c r="K102" s="399"/>
      <c r="L102" s="403"/>
      <c r="M102" s="399"/>
      <c r="N102" s="404"/>
      <c r="O102" s="111"/>
      <c r="P102" s="111"/>
      <c r="Q102" s="111"/>
      <c r="R102" s="111"/>
    </row>
    <row r="103" spans="1:18" s="112" customFormat="1" ht="15.6" hidden="1" customHeight="1">
      <c r="A103" s="111"/>
      <c r="B103" s="402"/>
      <c r="C103" s="402"/>
      <c r="D103" s="402"/>
      <c r="E103" s="111"/>
      <c r="F103" s="399"/>
      <c r="G103" s="399"/>
      <c r="H103" s="399"/>
      <c r="I103" s="399"/>
      <c r="J103" s="399"/>
      <c r="K103" s="399"/>
      <c r="L103" s="403"/>
      <c r="M103" s="399"/>
      <c r="N103" s="404"/>
      <c r="O103" s="111"/>
      <c r="P103" s="111"/>
      <c r="Q103" s="111"/>
      <c r="R103" s="111"/>
    </row>
    <row r="104" spans="1:18" s="112" customFormat="1" ht="15.6" hidden="1" customHeight="1">
      <c r="A104" s="111"/>
      <c r="B104" s="402"/>
      <c r="C104" s="402"/>
      <c r="D104" s="402"/>
      <c r="E104" s="111"/>
      <c r="F104" s="399"/>
      <c r="G104" s="399"/>
      <c r="H104" s="399"/>
      <c r="I104" s="399"/>
      <c r="J104" s="399"/>
      <c r="K104" s="399"/>
      <c r="L104" s="403"/>
      <c r="M104" s="399"/>
      <c r="N104" s="404"/>
      <c r="O104" s="111"/>
      <c r="P104" s="111"/>
      <c r="Q104" s="111"/>
      <c r="R104" s="111"/>
    </row>
    <row r="105" spans="1:18" s="112" customFormat="1" ht="15.6" hidden="1">
      <c r="A105" s="111"/>
      <c r="B105" s="111"/>
      <c r="C105" s="111"/>
      <c r="D105" s="111"/>
      <c r="E105" s="111"/>
      <c r="F105" s="399"/>
      <c r="G105" s="399"/>
      <c r="H105" s="399"/>
      <c r="I105" s="399"/>
      <c r="J105" s="399"/>
      <c r="K105" s="399"/>
      <c r="L105" s="401"/>
      <c r="M105" s="399"/>
      <c r="N105" s="400"/>
      <c r="O105" s="111"/>
      <c r="P105" s="111"/>
      <c r="Q105" s="111"/>
      <c r="R105" s="111"/>
    </row>
    <row r="106" spans="1:18" s="112" customFormat="1" ht="15.6" hidden="1">
      <c r="A106" s="111"/>
      <c r="B106" s="394"/>
      <c r="C106" s="394"/>
      <c r="D106" s="394"/>
      <c r="E106" s="394"/>
      <c r="F106" s="395"/>
      <c r="G106" s="395"/>
      <c r="H106" s="395"/>
      <c r="I106" s="395"/>
      <c r="J106" s="395"/>
      <c r="K106" s="395"/>
      <c r="L106" s="396"/>
      <c r="M106" s="395"/>
      <c r="N106" s="397"/>
      <c r="O106" s="111"/>
      <c r="P106" s="111"/>
      <c r="Q106" s="111"/>
      <c r="R106" s="111"/>
    </row>
    <row r="107" spans="1:18" s="112" customFormat="1" ht="15.6" hidden="1">
      <c r="A107" s="111"/>
      <c r="B107" s="405" t="s">
        <v>604</v>
      </c>
      <c r="C107" s="394"/>
      <c r="D107" s="394"/>
      <c r="E107" s="394"/>
      <c r="F107" s="395"/>
      <c r="G107" s="395"/>
      <c r="H107" s="395"/>
      <c r="I107" s="395"/>
      <c r="J107" s="395"/>
      <c r="K107" s="395"/>
      <c r="L107" s="412">
        <f>+L96+L98+L99+L102+L103+L104</f>
        <v>0.01</v>
      </c>
      <c r="M107" s="395"/>
      <c r="N107" s="393"/>
      <c r="O107" s="111"/>
      <c r="P107" s="111"/>
      <c r="Q107" s="111"/>
      <c r="R107" s="111"/>
    </row>
    <row r="108" spans="1:18" s="112" customFormat="1" ht="15.6" hidden="1">
      <c r="A108" s="111"/>
      <c r="B108" s="394"/>
      <c r="C108" s="394"/>
      <c r="D108" s="394"/>
      <c r="E108" s="394"/>
      <c r="F108" s="395"/>
      <c r="G108" s="395"/>
      <c r="H108" s="395"/>
      <c r="I108" s="395"/>
      <c r="J108" s="395"/>
      <c r="K108" s="395"/>
      <c r="L108" s="396"/>
      <c r="M108" s="395"/>
      <c r="N108" s="397"/>
      <c r="O108" s="111"/>
      <c r="P108" s="111"/>
      <c r="Q108" s="111"/>
      <c r="R108" s="111"/>
    </row>
    <row r="109" spans="1:18" s="112" customFormat="1" ht="15.6" hidden="1">
      <c r="A109" s="111"/>
      <c r="B109" s="394" t="s">
        <v>605</v>
      </c>
      <c r="C109" s="394"/>
      <c r="D109" s="394"/>
      <c r="E109" s="394"/>
      <c r="F109" s="395"/>
      <c r="G109" s="395"/>
      <c r="H109" s="395"/>
      <c r="I109" s="395"/>
      <c r="J109" s="395"/>
      <c r="K109" s="395"/>
      <c r="L109" s="398">
        <f>+L61</f>
        <v>0</v>
      </c>
      <c r="M109" s="395"/>
      <c r="N109" s="393"/>
      <c r="O109" s="111"/>
      <c r="P109" s="111"/>
      <c r="Q109" s="111"/>
      <c r="R109" s="111"/>
    </row>
    <row r="110" spans="1:18" s="112" customFormat="1" ht="15.6" hidden="1">
      <c r="A110" s="111"/>
      <c r="B110" s="111" t="s">
        <v>606</v>
      </c>
      <c r="C110" s="111"/>
      <c r="D110" s="111"/>
      <c r="E110" s="111"/>
      <c r="F110" s="399"/>
      <c r="G110" s="399"/>
      <c r="H110" s="399"/>
      <c r="I110" s="399"/>
      <c r="J110" s="399"/>
      <c r="K110" s="399"/>
      <c r="L110" s="398">
        <f>+L82</f>
        <v>0</v>
      </c>
      <c r="M110" s="399"/>
      <c r="N110" s="400"/>
      <c r="O110" s="111"/>
      <c r="P110" s="111"/>
      <c r="Q110" s="111"/>
      <c r="R110" s="111"/>
    </row>
    <row r="111" spans="1:18" s="112" customFormat="1" ht="15.6" hidden="1">
      <c r="A111" s="111"/>
      <c r="B111" s="111"/>
      <c r="C111" s="111"/>
      <c r="D111" s="111"/>
      <c r="E111" s="111"/>
      <c r="F111" s="399"/>
      <c r="G111" s="399"/>
      <c r="H111" s="399"/>
      <c r="I111" s="399"/>
      <c r="J111" s="399"/>
      <c r="K111" s="399"/>
      <c r="L111" s="401"/>
      <c r="M111" s="399"/>
      <c r="N111" s="400"/>
      <c r="O111" s="111"/>
      <c r="P111" s="111"/>
      <c r="Q111" s="111"/>
      <c r="R111" s="111"/>
    </row>
    <row r="112" spans="1:18" s="112" customFormat="1" ht="15.6" hidden="1">
      <c r="A112" s="111"/>
      <c r="B112" s="111" t="s">
        <v>111</v>
      </c>
      <c r="C112" s="111"/>
      <c r="D112" s="111"/>
      <c r="E112" s="111"/>
      <c r="F112" s="399"/>
      <c r="G112" s="399"/>
      <c r="H112" s="399"/>
      <c r="I112" s="399"/>
      <c r="J112" s="399"/>
      <c r="K112" s="399"/>
      <c r="L112" s="401"/>
      <c r="M112" s="399"/>
      <c r="N112" s="400"/>
      <c r="O112" s="111"/>
      <c r="P112" s="111"/>
      <c r="Q112" s="111"/>
      <c r="R112" s="111"/>
    </row>
    <row r="113" spans="1:18" s="112" customFormat="1" ht="15.6" hidden="1">
      <c r="A113" s="111"/>
      <c r="B113" s="402" t="s">
        <v>92</v>
      </c>
      <c r="C113" s="402"/>
      <c r="D113" s="402"/>
      <c r="E113" s="111"/>
      <c r="F113" s="399"/>
      <c r="G113" s="399"/>
      <c r="H113" s="399"/>
      <c r="I113" s="399"/>
      <c r="J113" s="399"/>
      <c r="K113" s="399"/>
      <c r="L113" s="403"/>
      <c r="M113" s="399"/>
      <c r="N113" s="404"/>
      <c r="O113" s="111"/>
      <c r="P113" s="111"/>
      <c r="Q113" s="111"/>
      <c r="R113" s="111"/>
    </row>
    <row r="114" spans="1:18" s="112" customFormat="1" ht="15.6" hidden="1">
      <c r="A114" s="111"/>
      <c r="B114" s="402"/>
      <c r="C114" s="402"/>
      <c r="D114" s="402"/>
      <c r="E114" s="111"/>
      <c r="F114" s="399"/>
      <c r="G114" s="399"/>
      <c r="H114" s="399"/>
      <c r="I114" s="399"/>
      <c r="J114" s="399"/>
      <c r="K114" s="399"/>
      <c r="L114" s="403"/>
      <c r="M114" s="399"/>
      <c r="N114" s="404"/>
      <c r="O114" s="111"/>
      <c r="P114" s="111"/>
      <c r="Q114" s="111"/>
      <c r="R114" s="111"/>
    </row>
    <row r="115" spans="1:18" s="112" customFormat="1" ht="15.6" hidden="1">
      <c r="A115" s="111"/>
      <c r="B115" s="402"/>
      <c r="C115" s="402"/>
      <c r="D115" s="402"/>
      <c r="E115" s="111"/>
      <c r="F115" s="399"/>
      <c r="G115" s="399"/>
      <c r="H115" s="399"/>
      <c r="I115" s="399"/>
      <c r="J115" s="399"/>
      <c r="K115" s="399"/>
      <c r="L115" s="403"/>
      <c r="M115" s="399"/>
      <c r="N115" s="404"/>
      <c r="O115" s="111"/>
      <c r="P115" s="111"/>
      <c r="Q115" s="111"/>
      <c r="R115" s="111"/>
    </row>
    <row r="116" spans="1:18" s="112" customFormat="1" ht="15.6" hidden="1">
      <c r="A116" s="111"/>
      <c r="B116" s="111"/>
      <c r="C116" s="111"/>
      <c r="D116" s="111"/>
      <c r="E116" s="111"/>
      <c r="F116" s="399"/>
      <c r="G116" s="399"/>
      <c r="H116" s="399"/>
      <c r="I116" s="399"/>
      <c r="J116" s="399"/>
      <c r="K116" s="399"/>
      <c r="L116" s="401"/>
      <c r="M116" s="399"/>
      <c r="N116" s="400"/>
      <c r="O116" s="111"/>
      <c r="P116" s="111"/>
      <c r="Q116" s="111"/>
      <c r="R116" s="111"/>
    </row>
    <row r="117" spans="1:18" s="170" customFormat="1" ht="24.75" hidden="1" customHeight="1" thickBot="1">
      <c r="A117" s="169"/>
      <c r="B117" s="294" t="s">
        <v>607</v>
      </c>
      <c r="C117" s="169"/>
      <c r="D117" s="169"/>
      <c r="E117" s="169"/>
      <c r="F117" s="406"/>
      <c r="G117" s="406"/>
      <c r="H117" s="406"/>
      <c r="I117" s="406"/>
      <c r="J117" s="406"/>
      <c r="K117" s="406"/>
      <c r="L117" s="407">
        <f>+L107+L109+L110+L113+L114+L115</f>
        <v>0.01</v>
      </c>
      <c r="M117" s="406"/>
      <c r="N117" s="404"/>
      <c r="O117" s="169"/>
      <c r="P117" s="169"/>
      <c r="Q117" s="169"/>
      <c r="R117" s="169"/>
    </row>
    <row r="118" spans="1:18" s="112" customFormat="1" ht="9" hidden="1" customHeight="1" thickTop="1">
      <c r="A118" s="111"/>
      <c r="B118" s="111"/>
      <c r="C118" s="111"/>
      <c r="D118" s="111"/>
      <c r="E118" s="111"/>
      <c r="F118" s="111"/>
      <c r="G118" s="111"/>
      <c r="H118" s="111"/>
      <c r="I118" s="111"/>
      <c r="J118" s="111"/>
      <c r="K118" s="111"/>
      <c r="L118" s="408"/>
      <c r="M118" s="111"/>
      <c r="N118" s="404"/>
      <c r="O118" s="111"/>
      <c r="P118" s="111"/>
      <c r="Q118" s="111"/>
      <c r="R118" s="111"/>
    </row>
    <row r="119" spans="1:18" s="112" customFormat="1" ht="15.6" hidden="1">
      <c r="B119" s="409"/>
      <c r="C119" s="409"/>
      <c r="L119" s="410"/>
      <c r="N119" s="411"/>
    </row>
  </sheetData>
  <protectedRanges>
    <protectedRange sqref="P11:P58 P86 P60:P80" name="Range1"/>
  </protectedRanges>
  <customSheetViews>
    <customSheetView guid="{CFBDDB60-3834-11D7-9FA8-00B0D013707D}" scale="87" colorId="22" showGridLines="0" fitToPage="1" showRuler="0">
      <pageMargins left="0.5" right="0.5" top="0.5" bottom="0.5" header="0.5" footer="0.25"/>
      <printOptions horizontalCentered="1" verticalCentered="1"/>
      <pageSetup scale="82" fitToHeight="2" orientation="portrait" r:id="rId1"/>
      <headerFooter alignWithMargins="0">
        <oddFooter>&amp;C&amp;P</oddFooter>
      </headerFooter>
    </customSheetView>
    <customSheetView guid="{F5C96EE0-2E1C-11D7-92C7-00B0D056AA2D}" scale="87" colorId="22" showPageBreaks="1" showGridLines="0" printArea="1" showRuler="0">
      <rowBreaks count="3" manualBreakCount="3">
        <brk id="48" max="16383" man="1"/>
        <brk id="84" max="16383" man="1"/>
        <brk id="93" max="16383" man="1"/>
      </rowBreaks>
      <pageMargins left="0.5" right="0.5" top="0.5" bottom="0.5" header="0.5" footer="0.25"/>
      <printOptions horizontalCentered="1"/>
      <pageSetup scale="86" fitToHeight="3" orientation="landscape" r:id="rId2"/>
      <headerFooter alignWithMargins="0">
        <oddFooter>&amp;L&amp;D&amp;C&amp;P</oddFooter>
      </headerFooter>
    </customSheetView>
  </customSheetViews>
  <mergeCells count="8">
    <mergeCell ref="P59:P61"/>
    <mergeCell ref="B8:D8"/>
    <mergeCell ref="L7:N7"/>
    <mergeCell ref="I2:L2"/>
    <mergeCell ref="B5:C5"/>
    <mergeCell ref="H5:I5"/>
    <mergeCell ref="H7:J7"/>
    <mergeCell ref="I3:M3"/>
  </mergeCells>
  <phoneticPr fontId="3" type="noConversion"/>
  <pageMargins left="0.2" right="0.2" top="0.2" bottom="0.3" header="0.1" footer="0.1"/>
  <pageSetup scale="60" fitToHeight="2" orientation="landscape" r:id="rId3"/>
  <headerFooter alignWithMargins="0">
    <oddHeader>&amp;R&amp;14&amp;A, page &amp;P of &amp;N</oddHeader>
    <oddFooter>&amp;L&amp;"Arial,Regular"&amp;F</oddFooter>
  </headerFooter>
  <rowBreaks count="1" manualBreakCount="1">
    <brk id="61" max="19" man="1"/>
  </rowBreaks>
  <cellWatches>
    <cellWatch r="P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2"/>
  <sheetViews>
    <sheetView view="pageBreakPreview" zoomScaleNormal="100" zoomScaleSheetLayoutView="100" workbookViewId="0">
      <pane ySplit="8" topLeftCell="A9" activePane="bottomLeft" state="frozen"/>
      <selection pane="bottomLeft" activeCell="A2" sqref="A2"/>
    </sheetView>
  </sheetViews>
  <sheetFormatPr defaultColWidth="8.88671875" defaultRowHeight="13.2"/>
  <cols>
    <col min="1" max="2" width="2.6640625" style="237" customWidth="1"/>
    <col min="3" max="3" width="36.6640625" style="237" customWidth="1"/>
    <col min="4" max="4" width="3.44140625" style="237" customWidth="1"/>
    <col min="5" max="5" width="24.6640625" style="237" customWidth="1"/>
    <col min="6" max="6" width="28.6640625" style="238" customWidth="1"/>
    <col min="7" max="7" width="2.44140625" style="238" customWidth="1"/>
    <col min="8" max="8" width="3.5546875" style="238" customWidth="1"/>
    <col min="9" max="16384" width="8.88671875" style="238"/>
  </cols>
  <sheetData>
    <row r="1" spans="1:6" ht="6" customHeight="1"/>
    <row r="2" spans="1:6" s="240" customFormat="1" ht="23.25" customHeight="1">
      <c r="A2" s="239"/>
      <c r="B2" s="239"/>
      <c r="C2" s="796" t="str">
        <f>+'A. Instructions'!B6</f>
        <v>Parish Name, City</v>
      </c>
      <c r="D2" s="797"/>
      <c r="F2" s="440"/>
    </row>
    <row r="3" spans="1:6" s="240" customFormat="1" ht="16.8" hidden="1" customHeight="1">
      <c r="A3" s="239"/>
      <c r="B3" s="239"/>
      <c r="C3" s="798"/>
      <c r="D3" s="798"/>
      <c r="E3" s="440"/>
      <c r="F3" s="440"/>
    </row>
    <row r="4" spans="1:6" s="243" customFormat="1" ht="15.6" hidden="1" customHeight="1">
      <c r="A4" s="241"/>
      <c r="B4" s="241"/>
      <c r="C4" s="242"/>
      <c r="D4" s="242"/>
      <c r="E4" s="241"/>
    </row>
    <row r="5" spans="1:6" ht="19.2" hidden="1" customHeight="1">
      <c r="C5" s="799" t="s">
        <v>355</v>
      </c>
      <c r="D5" s="799"/>
      <c r="E5" s="800"/>
      <c r="F5" s="800"/>
    </row>
    <row r="6" spans="1:6" ht="13.2" hidden="1" customHeight="1">
      <c r="C6" s="244"/>
      <c r="D6" s="244"/>
      <c r="E6" s="244"/>
      <c r="F6" s="244"/>
    </row>
    <row r="7" spans="1:6" ht="20.399999999999999" hidden="1" customHeight="1">
      <c r="C7" s="245"/>
      <c r="D7" s="246"/>
      <c r="E7" s="247"/>
      <c r="F7" s="247"/>
    </row>
    <row r="8" spans="1:6" s="423" customFormat="1" ht="24" customHeight="1">
      <c r="A8" s="442"/>
      <c r="B8" s="442"/>
      <c r="C8" s="441" t="s">
        <v>652</v>
      </c>
      <c r="D8" s="443"/>
      <c r="E8" s="444"/>
      <c r="F8" s="445"/>
    </row>
    <row r="9" spans="1:6" ht="10.5" customHeight="1">
      <c r="C9" s="248"/>
      <c r="D9" s="248"/>
      <c r="E9" s="249"/>
      <c r="F9" s="250"/>
    </row>
    <row r="10" spans="1:6" ht="12.6" hidden="1" customHeight="1">
      <c r="C10" s="251"/>
      <c r="D10" s="251"/>
      <c r="E10" s="252"/>
      <c r="F10" s="253"/>
    </row>
    <row r="11" spans="1:6" s="258" customFormat="1" ht="20.25" customHeight="1">
      <c r="A11" s="254"/>
      <c r="B11" s="254"/>
      <c r="C11" s="255" t="s">
        <v>618</v>
      </c>
      <c r="D11" s="256"/>
      <c r="E11" s="644">
        <f>+'H. Summary'!L61</f>
        <v>0</v>
      </c>
      <c r="F11" s="257"/>
    </row>
    <row r="12" spans="1:6" s="258" customFormat="1" ht="20.25" customHeight="1">
      <c r="A12" s="254"/>
      <c r="B12" s="254"/>
      <c r="C12" s="255" t="s">
        <v>619</v>
      </c>
      <c r="D12" s="256"/>
      <c r="E12" s="644">
        <f>+'H. Summary'!L84</f>
        <v>0</v>
      </c>
      <c r="F12" s="257"/>
    </row>
    <row r="13" spans="1:6" ht="5.25" customHeight="1"/>
    <row r="14" spans="1:6" s="682" customFormat="1" ht="121.8" customHeight="1">
      <c r="A14" s="681"/>
      <c r="B14" s="681"/>
      <c r="C14" s="801" t="s">
        <v>620</v>
      </c>
      <c r="D14" s="801"/>
      <c r="E14" s="801"/>
      <c r="F14" s="802"/>
    </row>
    <row r="15" spans="1:6" s="260" customFormat="1" ht="227.4" customHeight="1">
      <c r="A15" s="259"/>
      <c r="B15" s="259"/>
      <c r="C15" s="804" t="s">
        <v>224</v>
      </c>
      <c r="D15" s="805"/>
      <c r="E15" s="806"/>
      <c r="F15" s="807"/>
    </row>
    <row r="16" spans="1:6" ht="9" customHeight="1" thickBot="1">
      <c r="C16" s="261"/>
      <c r="D16" s="261"/>
    </row>
    <row r="17" spans="1:6" s="263" customFormat="1" ht="66" customHeight="1">
      <c r="A17" s="262"/>
      <c r="B17" s="262"/>
      <c r="C17" s="683" t="s">
        <v>309</v>
      </c>
      <c r="D17" s="684"/>
      <c r="E17" s="810" t="s">
        <v>653</v>
      </c>
      <c r="F17" s="809"/>
    </row>
    <row r="18" spans="1:6" s="260" customFormat="1" ht="13.8">
      <c r="A18" s="259"/>
      <c r="B18" s="259"/>
      <c r="C18" s="685" t="s">
        <v>350</v>
      </c>
      <c r="D18" s="686"/>
      <c r="E18" s="687"/>
      <c r="F18" s="688"/>
    </row>
    <row r="19" spans="1:6" s="260" customFormat="1" ht="13.8">
      <c r="A19" s="259"/>
      <c r="B19" s="259"/>
      <c r="C19" s="685" t="s">
        <v>352</v>
      </c>
      <c r="D19" s="686"/>
      <c r="E19" s="687"/>
      <c r="F19" s="689"/>
    </row>
    <row r="20" spans="1:6" s="260" customFormat="1" ht="13.8">
      <c r="A20" s="259"/>
      <c r="B20" s="259"/>
      <c r="C20" s="685" t="s">
        <v>350</v>
      </c>
      <c r="D20" s="686"/>
      <c r="E20" s="690"/>
      <c r="F20" s="688"/>
    </row>
    <row r="21" spans="1:6" s="260" customFormat="1" ht="13.8">
      <c r="A21" s="259"/>
      <c r="B21" s="259"/>
      <c r="C21" s="685" t="s">
        <v>353</v>
      </c>
      <c r="D21" s="691"/>
      <c r="E21" s="686" t="s">
        <v>351</v>
      </c>
      <c r="F21" s="692"/>
    </row>
    <row r="22" spans="1:6" s="260" customFormat="1" ht="14.4" thickBot="1">
      <c r="A22" s="259"/>
      <c r="B22" s="259"/>
      <c r="C22" s="693"/>
      <c r="D22" s="694"/>
      <c r="E22" s="695"/>
      <c r="F22" s="696"/>
    </row>
    <row r="23" spans="1:6" s="260" customFormat="1" ht="6.75" customHeight="1" thickBot="1"/>
    <row r="24" spans="1:6" s="263" customFormat="1" ht="69.599999999999994" customHeight="1">
      <c r="A24" s="262"/>
      <c r="B24" s="262"/>
      <c r="C24" s="683" t="s">
        <v>349</v>
      </c>
      <c r="D24" s="684"/>
      <c r="E24" s="808" t="s">
        <v>654</v>
      </c>
      <c r="F24" s="809"/>
    </row>
    <row r="25" spans="1:6" s="260" customFormat="1" ht="13.8">
      <c r="A25" s="259"/>
      <c r="B25" s="259"/>
      <c r="C25" s="685" t="s">
        <v>350</v>
      </c>
      <c r="D25" s="686"/>
      <c r="E25" s="687"/>
      <c r="F25" s="688"/>
    </row>
    <row r="26" spans="1:6" s="260" customFormat="1" ht="13.8">
      <c r="A26" s="259"/>
      <c r="B26" s="259"/>
      <c r="C26" s="685" t="s">
        <v>352</v>
      </c>
      <c r="D26" s="686"/>
      <c r="E26" s="687"/>
      <c r="F26" s="689"/>
    </row>
    <row r="27" spans="1:6" s="260" customFormat="1" ht="13.8">
      <c r="A27" s="259"/>
      <c r="B27" s="259"/>
      <c r="C27" s="685" t="s">
        <v>350</v>
      </c>
      <c r="D27" s="686"/>
      <c r="E27" s="690"/>
      <c r="F27" s="688"/>
    </row>
    <row r="28" spans="1:6" s="260" customFormat="1" ht="13.8">
      <c r="A28" s="259"/>
      <c r="B28" s="259"/>
      <c r="C28" s="685" t="s">
        <v>354</v>
      </c>
      <c r="D28" s="691"/>
      <c r="E28" s="687" t="s">
        <v>351</v>
      </c>
      <c r="F28" s="692"/>
    </row>
    <row r="29" spans="1:6" s="260" customFormat="1" ht="15.6" thickBot="1">
      <c r="A29" s="259"/>
      <c r="B29" s="259"/>
      <c r="C29" s="697"/>
      <c r="D29" s="698"/>
      <c r="E29" s="695"/>
      <c r="F29" s="696"/>
    </row>
    <row r="30" spans="1:6" s="264" customFormat="1" ht="6.75" customHeight="1"/>
    <row r="31" spans="1:6" s="266" customFormat="1" ht="75.599999999999994" customHeight="1">
      <c r="A31" s="265"/>
      <c r="B31" s="265"/>
      <c r="C31" s="801" t="s">
        <v>610</v>
      </c>
      <c r="D31" s="801"/>
      <c r="E31" s="803"/>
      <c r="F31" s="803"/>
    </row>
    <row r="32" spans="1:6" s="268" customFormat="1" ht="7.8" customHeight="1">
      <c r="A32" s="267"/>
      <c r="B32" s="267"/>
      <c r="C32" s="267"/>
      <c r="D32" s="267"/>
      <c r="E32" s="267"/>
    </row>
  </sheetData>
  <mergeCells count="7">
    <mergeCell ref="C2:D3"/>
    <mergeCell ref="C5:F5"/>
    <mergeCell ref="C14:F14"/>
    <mergeCell ref="C31:F31"/>
    <mergeCell ref="C15:F15"/>
    <mergeCell ref="E24:F24"/>
    <mergeCell ref="E17:F17"/>
  </mergeCells>
  <phoneticPr fontId="3" type="noConversion"/>
  <pageMargins left="0.25" right="0.25" top="0.25" bottom="0.75" header="0.5" footer="0.25"/>
  <pageSetup scale="91" orientation="portrait" r:id="rId1"/>
  <headerFooter alignWithMargins="0">
    <oddFooter>&amp;L&amp;F&amp;C&amp;A&amp;RPage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A. Instructions</vt:lpstr>
      <vt:lpstr>B. Trial Balance</vt:lpstr>
      <vt:lpstr>C. Clergy &amp; Religious Salaries</vt:lpstr>
      <vt:lpstr>D. Lay Salaries</vt:lpstr>
      <vt:lpstr>E. Clergy Benefits</vt:lpstr>
      <vt:lpstr>F. Religious Benefits</vt:lpstr>
      <vt:lpstr>G. Lay payroll tax &amp; benefits</vt:lpstr>
      <vt:lpstr>H. Summary</vt:lpstr>
      <vt:lpstr>I. Budget Sign off page</vt:lpstr>
      <vt:lpstr>Table</vt:lpstr>
      <vt:lpstr>'A. Instructions'!Print_Area</vt:lpstr>
      <vt:lpstr>'B. Trial Balance'!Print_Area</vt:lpstr>
      <vt:lpstr>'C. Clergy &amp; Religious Salaries'!Print_Area</vt:lpstr>
      <vt:lpstr>'D. Lay Salaries'!Print_Area</vt:lpstr>
      <vt:lpstr>'E. Clergy Benefits'!Print_Area</vt:lpstr>
      <vt:lpstr>'F. Religious Benefits'!Print_Area</vt:lpstr>
      <vt:lpstr>'G. Lay payroll tax &amp; benefits'!Print_Area</vt:lpstr>
      <vt:lpstr>'H. Summary'!Print_Area</vt:lpstr>
      <vt:lpstr>'I. Budget Sign off page'!Print_Area</vt:lpstr>
      <vt:lpstr>Table!Print_Area</vt:lpstr>
      <vt:lpstr>'A. Instructions'!Print_Titles</vt:lpstr>
      <vt:lpstr>'B. Trial Balance'!Print_Titles</vt:lpstr>
      <vt:lpstr>'D. Lay Salaries'!Print_Titles</vt:lpstr>
      <vt:lpstr>'G. Lay payroll tax &amp; benefits'!Print_Titles</vt:lpstr>
      <vt:lpstr>'H. Summary'!Print_Titles</vt:lpstr>
      <vt:lpstr>'H. Summary'!Print_Titles_MI</vt:lpstr>
    </vt:vector>
  </TitlesOfParts>
  <Company>Diocese of Sacramento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Pastoral Center</dc:creator>
  <cp:lastModifiedBy>Ronald Hamilton</cp:lastModifiedBy>
  <cp:lastPrinted>2025-03-10T18:56:24Z</cp:lastPrinted>
  <dcterms:created xsi:type="dcterms:W3CDTF">2003-01-22T21:01:13Z</dcterms:created>
  <dcterms:modified xsi:type="dcterms:W3CDTF">2026-03-17T21:15:43Z</dcterms:modified>
</cp:coreProperties>
</file>